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135"/>
  </bookViews>
  <sheets>
    <sheet name="ФСГС" sheetId="8" r:id="rId1"/>
  </sheets>
  <definedNames>
    <definedName name="_xlnm.Print_Titles" localSheetId="0">ФСГС!$14:$14</definedName>
    <definedName name="_xlnm.Print_Area" localSheetId="0">ФСГС!$A$1:$AA$239</definedName>
  </definedNames>
  <calcPr calcId="152511"/>
</workbook>
</file>

<file path=xl/calcChain.xml><?xml version="1.0" encoding="utf-8"?>
<calcChain xmlns="http://schemas.openxmlformats.org/spreadsheetml/2006/main">
  <c r="T31" i="8" l="1"/>
  <c r="Z152" i="8" l="1"/>
  <c r="Z159" i="8" l="1"/>
  <c r="Z160" i="8"/>
  <c r="V38" i="8" l="1"/>
  <c r="U150" i="8"/>
  <c r="V150" i="8"/>
  <c r="Z151" i="8"/>
  <c r="Z153" i="8"/>
  <c r="T150" i="8"/>
  <c r="T53" i="8"/>
  <c r="U38" i="8" l="1"/>
  <c r="W38" i="8"/>
  <c r="X38" i="8"/>
  <c r="Y38" i="8"/>
  <c r="T38" i="8"/>
  <c r="Z40" i="8"/>
  <c r="U54" i="8"/>
  <c r="V54" i="8"/>
  <c r="W54" i="8"/>
  <c r="X54" i="8"/>
  <c r="Y54" i="8"/>
  <c r="T54" i="8"/>
  <c r="Z63" i="8"/>
  <c r="Z38" i="8" l="1"/>
  <c r="Z137" i="8"/>
  <c r="T30" i="8"/>
  <c r="Z158" i="8" l="1"/>
  <c r="Z161" i="8" l="1"/>
  <c r="U164" i="8"/>
  <c r="U165" i="8" s="1"/>
  <c r="T164" i="8"/>
  <c r="U163" i="8"/>
  <c r="V163" i="8"/>
  <c r="W163" i="8"/>
  <c r="X163" i="8"/>
  <c r="Y163" i="8"/>
  <c r="T163" i="8"/>
  <c r="V164" i="8"/>
  <c r="V165" i="8" s="1"/>
  <c r="W164" i="8"/>
  <c r="W165" i="8" s="1"/>
  <c r="X164" i="8"/>
  <c r="X165" i="8" s="1"/>
  <c r="Y164" i="8"/>
  <c r="Y165" i="8" s="1"/>
  <c r="U162" i="8" l="1"/>
  <c r="V162" i="8"/>
  <c r="W162" i="8"/>
  <c r="X162" i="8"/>
  <c r="Y162" i="8"/>
  <c r="T162" i="8"/>
  <c r="Z209" i="8" l="1"/>
  <c r="Z208" i="8"/>
  <c r="Z207" i="8"/>
  <c r="Z154" i="8" l="1"/>
  <c r="T25" i="8" l="1"/>
  <c r="U30" i="8" l="1"/>
  <c r="V30" i="8"/>
  <c r="W30" i="8"/>
  <c r="X30" i="8"/>
  <c r="Y30" i="8"/>
  <c r="U31" i="8"/>
  <c r="V31" i="8"/>
  <c r="W31" i="8"/>
  <c r="X31" i="8"/>
  <c r="Y31" i="8"/>
  <c r="T26" i="8"/>
  <c r="Z155" i="8"/>
  <c r="W150" i="8"/>
  <c r="X150" i="8"/>
  <c r="Y150" i="8"/>
  <c r="Z157" i="8"/>
  <c r="Z156" i="8"/>
  <c r="Z150" i="8" l="1"/>
  <c r="V213" i="8"/>
  <c r="W213" i="8"/>
  <c r="X213" i="8"/>
  <c r="Y213" i="8"/>
  <c r="V214" i="8"/>
  <c r="W214" i="8"/>
  <c r="X214" i="8"/>
  <c r="Y214" i="8"/>
  <c r="V215" i="8"/>
  <c r="W215" i="8"/>
  <c r="X215" i="8"/>
  <c r="Y215" i="8"/>
  <c r="U213" i="8"/>
  <c r="U214" i="8"/>
  <c r="U215" i="8"/>
  <c r="V138" i="8"/>
  <c r="W138" i="8"/>
  <c r="X138" i="8"/>
  <c r="Y138" i="8"/>
  <c r="V139" i="8"/>
  <c r="W139" i="8"/>
  <c r="X139" i="8"/>
  <c r="Y139" i="8"/>
  <c r="U123" i="8" l="1"/>
  <c r="V123" i="8"/>
  <c r="W123" i="8"/>
  <c r="X123" i="8"/>
  <c r="Y123" i="8"/>
  <c r="T123" i="8"/>
  <c r="U125" i="8"/>
  <c r="V125" i="8"/>
  <c r="W125" i="8"/>
  <c r="X125" i="8"/>
  <c r="Y125" i="8"/>
  <c r="T125" i="8"/>
  <c r="Z136" i="8"/>
  <c r="Z117" i="8" l="1"/>
  <c r="Z113" i="8"/>
  <c r="Z105" i="8"/>
  <c r="Z109" i="8"/>
  <c r="Z204" i="8" l="1"/>
  <c r="Z132" i="8"/>
  <c r="Z127" i="8"/>
  <c r="Z91" i="8"/>
  <c r="Z177" i="8" l="1"/>
  <c r="Z176" i="8"/>
  <c r="U102" i="8"/>
  <c r="V102" i="8"/>
  <c r="W102" i="8"/>
  <c r="X102" i="8"/>
  <c r="Y102" i="8"/>
  <c r="U103" i="8"/>
  <c r="V103" i="8"/>
  <c r="W103" i="8"/>
  <c r="X103" i="8"/>
  <c r="Y103" i="8"/>
  <c r="T102" i="8"/>
  <c r="T103" i="8"/>
  <c r="Z107" i="8"/>
  <c r="Z106" i="8"/>
  <c r="Z111" i="8"/>
  <c r="Z110" i="8"/>
  <c r="Z115" i="8"/>
  <c r="Z114" i="8"/>
  <c r="Z118" i="8"/>
  <c r="Z119" i="8"/>
  <c r="Z43" i="8"/>
  <c r="Z44" i="8"/>
  <c r="Z102" i="8" l="1"/>
  <c r="Z103" i="8"/>
  <c r="Z237" i="8"/>
  <c r="Z235" i="8"/>
  <c r="Z234" i="8"/>
  <c r="Z98" i="8"/>
  <c r="T165" i="8" l="1"/>
  <c r="Z229" i="8"/>
  <c r="U124" i="8" l="1"/>
  <c r="V124" i="8"/>
  <c r="W124" i="8"/>
  <c r="X124" i="8"/>
  <c r="Y124" i="8"/>
  <c r="T124" i="8"/>
  <c r="T139" i="8"/>
  <c r="U139" i="8"/>
  <c r="U206" i="8"/>
  <c r="V206" i="8"/>
  <c r="W206" i="8"/>
  <c r="X206" i="8"/>
  <c r="Y206" i="8"/>
  <c r="T206" i="8"/>
  <c r="X25" i="8" l="1"/>
  <c r="Y25" i="8"/>
  <c r="T170" i="8"/>
  <c r="U170" i="8"/>
  <c r="V170" i="8"/>
  <c r="W170" i="8"/>
  <c r="X170" i="8"/>
  <c r="V230" i="8"/>
  <c r="W230" i="8"/>
  <c r="X230" i="8"/>
  <c r="Y230" i="8"/>
  <c r="T230" i="8"/>
  <c r="U231" i="8"/>
  <c r="V231" i="8"/>
  <c r="W231" i="8"/>
  <c r="X231" i="8"/>
  <c r="Y231" i="8"/>
  <c r="W25" i="8" l="1"/>
  <c r="V25" i="8"/>
  <c r="U25" i="8"/>
  <c r="T138" i="8"/>
  <c r="U26" i="8" l="1"/>
  <c r="V26" i="8"/>
  <c r="W26" i="8"/>
  <c r="X26" i="8"/>
  <c r="Y26" i="8"/>
  <c r="Y28" i="8"/>
  <c r="Y47" i="8"/>
  <c r="Y33" i="8"/>
  <c r="Y53" i="8"/>
  <c r="Y66" i="8"/>
  <c r="Y34" i="8" s="1"/>
  <c r="Y73" i="8"/>
  <c r="Y74" i="8"/>
  <c r="Y75" i="8"/>
  <c r="Z75" i="8" s="1"/>
  <c r="Y76" i="8"/>
  <c r="Y35" i="8" s="1"/>
  <c r="Y95" i="8"/>
  <c r="Y100" i="8"/>
  <c r="Y101" i="8"/>
  <c r="Z101" i="8" s="1"/>
  <c r="Y27" i="8"/>
  <c r="Y149" i="8"/>
  <c r="Y170" i="8"/>
  <c r="Y210" i="8"/>
  <c r="Y211" i="8"/>
  <c r="Y212" i="8"/>
  <c r="Z26" i="8" l="1"/>
  <c r="Y24" i="8"/>
  <c r="Y65" i="8"/>
  <c r="Y29" i="8" s="1"/>
  <c r="Y15" i="8" l="1"/>
  <c r="Z96" i="8" l="1"/>
  <c r="X95" i="8"/>
  <c r="W95" i="8"/>
  <c r="V95" i="8"/>
  <c r="U95" i="8"/>
  <c r="T95" i="8"/>
  <c r="Z95" i="8" l="1"/>
  <c r="Z97" i="8"/>
  <c r="U28" i="8" l="1"/>
  <c r="V28" i="8"/>
  <c r="W28" i="8"/>
  <c r="X28" i="8"/>
  <c r="T28" i="8"/>
  <c r="Z135" i="8" l="1"/>
  <c r="Z134" i="8"/>
  <c r="Z133" i="8"/>
  <c r="Z131" i="8"/>
  <c r="Z125" i="8" l="1"/>
  <c r="Z128" i="8"/>
  <c r="Z126" i="8"/>
  <c r="Z174" i="8" l="1"/>
  <c r="Z175" i="8"/>
  <c r="Z173" i="8" l="1"/>
  <c r="W27" i="8" l="1"/>
  <c r="W24" i="8" s="1"/>
  <c r="U196" i="8" l="1"/>
  <c r="V196" i="8"/>
  <c r="U197" i="8"/>
  <c r="V197" i="8"/>
  <c r="U212" i="8" l="1"/>
  <c r="V212" i="8"/>
  <c r="W212" i="8"/>
  <c r="X212" i="8"/>
  <c r="T215" i="8"/>
  <c r="T212" i="8" s="1"/>
  <c r="Z227" i="8"/>
  <c r="Z224" i="8"/>
  <c r="Z221" i="8"/>
  <c r="Z218" i="8"/>
  <c r="Z202" i="8"/>
  <c r="Z201" i="8"/>
  <c r="V195" i="8"/>
  <c r="U195" i="8"/>
  <c r="X192" i="8"/>
  <c r="X186" i="8"/>
  <c r="X189" i="8"/>
  <c r="X183" i="8"/>
  <c r="Z215" i="8" l="1"/>
  <c r="Z200" i="8"/>
  <c r="Z144" i="8"/>
  <c r="Z146" i="8"/>
  <c r="Z147" i="8"/>
  <c r="Z145" i="8"/>
  <c r="Z143" i="8"/>
  <c r="Z141" i="8"/>
  <c r="Z139" i="8"/>
  <c r="Z140" i="8" l="1"/>
  <c r="U138" i="8"/>
  <c r="Z138" i="8" s="1"/>
  <c r="Z142" i="8"/>
  <c r="V210" i="8" l="1"/>
  <c r="V184" i="8" l="1"/>
  <c r="V192" i="8"/>
  <c r="V189" i="8"/>
  <c r="V186" i="8"/>
  <c r="V183" i="8"/>
  <c r="Z94" i="8" l="1"/>
  <c r="V65" i="8" l="1"/>
  <c r="Z71" i="8"/>
  <c r="Z37" i="8" l="1"/>
  <c r="Z42" i="8"/>
  <c r="Z236" i="8" l="1"/>
  <c r="U230" i="8"/>
  <c r="Z233" i="8"/>
  <c r="X27" i="8" l="1"/>
  <c r="X24" i="8" s="1"/>
  <c r="V149" i="8" l="1"/>
  <c r="W149" i="8"/>
  <c r="X149" i="8"/>
  <c r="U149" i="8" l="1"/>
  <c r="U192" i="8" l="1"/>
  <c r="U189" i="8"/>
  <c r="U186" i="8"/>
  <c r="U183" i="8"/>
  <c r="Z25" i="8" l="1"/>
  <c r="Z24" i="8"/>
  <c r="X210" i="8"/>
  <c r="Z232" i="8" l="1"/>
  <c r="Z92" i="8"/>
  <c r="Z90" i="8"/>
  <c r="Z88" i="8"/>
  <c r="Z86" i="8"/>
  <c r="Z84" i="8"/>
  <c r="Z82" i="8"/>
  <c r="Z80" i="8"/>
  <c r="Z78" i="8"/>
  <c r="Z41" i="8"/>
  <c r="Z46" i="8"/>
  <c r="Z192" i="8"/>
  <c r="Z186" i="8"/>
  <c r="Z183" i="8"/>
  <c r="Z226" i="8"/>
  <c r="Z223" i="8"/>
  <c r="Z220" i="8"/>
  <c r="Z217" i="8"/>
  <c r="Z194" i="8"/>
  <c r="Z193" i="8"/>
  <c r="Z191" i="8"/>
  <c r="Z190" i="8"/>
  <c r="Z189" i="8"/>
  <c r="Z188" i="8"/>
  <c r="Z187" i="8"/>
  <c r="Z185" i="8"/>
  <c r="Z184" i="8"/>
  <c r="Z179" i="8"/>
  <c r="Z172" i="8"/>
  <c r="Z39" i="8" l="1"/>
  <c r="U210" i="8" l="1"/>
  <c r="W210" i="8"/>
  <c r="T214" i="8"/>
  <c r="Z214" i="8" l="1"/>
  <c r="Z61" i="8" l="1"/>
  <c r="U76" i="8" l="1"/>
  <c r="U35" i="8" s="1"/>
  <c r="Z206" i="8" l="1"/>
  <c r="Z93" i="8" l="1"/>
  <c r="Z123" i="8"/>
  <c r="Z120" i="8"/>
  <c r="Z225" i="8"/>
  <c r="Z116" i="8"/>
  <c r="Z89" i="8"/>
  <c r="Z108" i="8"/>
  <c r="Z85" i="8"/>
  <c r="Z81" i="8"/>
  <c r="Z57" i="8"/>
  <c r="Z222" i="8"/>
  <c r="Z59" i="8"/>
  <c r="Z216" i="8"/>
  <c r="Z104" i="8"/>
  <c r="Z77" i="8"/>
  <c r="Z67" i="8"/>
  <c r="Z182" i="8" l="1"/>
  <c r="U27" i="8" l="1"/>
  <c r="U24" i="8" s="1"/>
  <c r="V27" i="8"/>
  <c r="V24" i="8" s="1"/>
  <c r="T27" i="8"/>
  <c r="T24" i="8" l="1"/>
  <c r="Z27" i="8"/>
  <c r="Z30" i="8"/>
  <c r="Z170" i="8"/>
  <c r="T76" i="8" l="1"/>
  <c r="X76" i="8"/>
  <c r="X35" i="8" s="1"/>
  <c r="W76" i="8"/>
  <c r="W35" i="8" s="1"/>
  <c r="Z230" i="8"/>
  <c r="T35" i="8" l="1"/>
  <c r="V76" i="8"/>
  <c r="V35" i="8" s="1"/>
  <c r="U73" i="8"/>
  <c r="Z35" i="8" l="1"/>
  <c r="Z76" i="8"/>
  <c r="Z55" i="8"/>
  <c r="Z219" i="8"/>
  <c r="Z112" i="8"/>
  <c r="Z69" i="8"/>
  <c r="T231" i="8"/>
  <c r="Z231" i="8"/>
  <c r="X211" i="8"/>
  <c r="W211" i="8"/>
  <c r="V211" i="8"/>
  <c r="U211" i="8"/>
  <c r="Z148" i="8"/>
  <c r="X101" i="8"/>
  <c r="W101" i="8"/>
  <c r="V101" i="8"/>
  <c r="U101" i="8"/>
  <c r="X100" i="8"/>
  <c r="W100" i="8"/>
  <c r="V100" i="8"/>
  <c r="U100" i="8"/>
  <c r="X75" i="8"/>
  <c r="W75" i="8"/>
  <c r="V75" i="8"/>
  <c r="U75" i="8"/>
  <c r="T75" i="8"/>
  <c r="X74" i="8"/>
  <c r="W74" i="8"/>
  <c r="V74" i="8"/>
  <c r="U74" i="8"/>
  <c r="T74" i="8"/>
  <c r="X73" i="8"/>
  <c r="W73" i="8"/>
  <c r="V73" i="8"/>
  <c r="X66" i="8"/>
  <c r="X34" i="8" s="1"/>
  <c r="W66" i="8"/>
  <c r="W34" i="8" s="1"/>
  <c r="V66" i="8"/>
  <c r="V34" i="8" s="1"/>
  <c r="U66" i="8"/>
  <c r="U34" i="8" s="1"/>
  <c r="T66" i="8"/>
  <c r="T34" i="8" s="1"/>
  <c r="X65" i="8"/>
  <c r="W65" i="8"/>
  <c r="U65" i="8"/>
  <c r="X33" i="8"/>
  <c r="W33" i="8"/>
  <c r="V33" i="8"/>
  <c r="U33" i="8"/>
  <c r="T33" i="8"/>
  <c r="X53" i="8"/>
  <c r="W53" i="8"/>
  <c r="V53" i="8"/>
  <c r="U53" i="8"/>
  <c r="Z50" i="8"/>
  <c r="Z49" i="8"/>
  <c r="Z48" i="8"/>
  <c r="X47" i="8"/>
  <c r="W47" i="8"/>
  <c r="V47" i="8"/>
  <c r="U47" i="8"/>
  <c r="Z31" i="8"/>
  <c r="T22" i="8"/>
  <c r="U22" i="8" s="1"/>
  <c r="V22" i="8" s="1"/>
  <c r="W22" i="8" s="1"/>
  <c r="X22" i="8" s="1"/>
  <c r="T21" i="8"/>
  <c r="U21" i="8" s="1"/>
  <c r="V21" i="8" s="1"/>
  <c r="T20" i="8"/>
  <c r="U20" i="8" s="1"/>
  <c r="V20" i="8" s="1"/>
  <c r="W20" i="8" s="1"/>
  <c r="X20" i="8" s="1"/>
  <c r="T19" i="8"/>
  <c r="U19" i="8" s="1"/>
  <c r="V19" i="8" s="1"/>
  <c r="W19" i="8" s="1"/>
  <c r="X19" i="8" s="1"/>
  <c r="T18" i="8"/>
  <c r="U18" i="8" s="1"/>
  <c r="V18" i="8" s="1"/>
  <c r="T17" i="8"/>
  <c r="U17" i="8" s="1"/>
  <c r="V17" i="8" s="1"/>
  <c r="W17" i="8" s="1"/>
  <c r="X17" i="8" s="1"/>
  <c r="T16" i="8"/>
  <c r="U16" i="8" s="1"/>
  <c r="X29" i="8" l="1"/>
  <c r="W29" i="8"/>
  <c r="U29" i="8"/>
  <c r="V29" i="8"/>
  <c r="Z28" i="8"/>
  <c r="Z74" i="8"/>
  <c r="Z163" i="8"/>
  <c r="Z181" i="8"/>
  <c r="T101" i="8"/>
  <c r="T213" i="8"/>
  <c r="T65" i="8"/>
  <c r="Z47" i="8"/>
  <c r="T100" i="8"/>
  <c r="T73" i="8"/>
  <c r="Z73" i="8" s="1"/>
  <c r="W18" i="8"/>
  <c r="X18" i="8" s="1"/>
  <c r="V16" i="8"/>
  <c r="W16" i="8" s="1"/>
  <c r="X16" i="8" s="1"/>
  <c r="W21" i="8"/>
  <c r="X21" i="8" s="1"/>
  <c r="Z17" i="8"/>
  <c r="Z20" i="8"/>
  <c r="Z19" i="8"/>
  <c r="Z22" i="8"/>
  <c r="Z100" i="8" l="1"/>
  <c r="T29" i="8"/>
  <c r="Z29" i="8" s="1"/>
  <c r="Z65" i="8"/>
  <c r="Z213" i="8"/>
  <c r="T210" i="8"/>
  <c r="Z210" i="8" s="1"/>
  <c r="Z53" i="8"/>
  <c r="Z165" i="8"/>
  <c r="V15" i="8"/>
  <c r="Z164" i="8"/>
  <c r="U15" i="8"/>
  <c r="X15" i="8"/>
  <c r="W15" i="8"/>
  <c r="Z212" i="8"/>
  <c r="T211" i="8"/>
  <c r="Z211" i="8" s="1"/>
  <c r="Z18" i="8"/>
  <c r="Z21" i="8"/>
  <c r="Z16" i="8"/>
  <c r="Z180" i="8" l="1"/>
  <c r="Z162" i="8"/>
  <c r="T15" i="8" l="1"/>
  <c r="Z15" i="8" s="1"/>
</calcChain>
</file>

<file path=xl/sharedStrings.xml><?xml version="1.0" encoding="utf-8"?>
<sst xmlns="http://schemas.openxmlformats.org/spreadsheetml/2006/main" count="1590" uniqueCount="235">
  <si>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</si>
  <si>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</si>
  <si>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</si>
  <si>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</si>
  <si>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</si>
  <si>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</si>
  <si>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</si>
  <si>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</si>
  <si>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</si>
  <si>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</si>
  <si>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</si>
  <si>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</si>
  <si>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</si>
  <si>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</si>
  <si>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</si>
  <si>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</si>
  <si>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</si>
  <si>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</si>
  <si>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</si>
  <si>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</si>
  <si>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</si>
  <si>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</si>
  <si>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</si>
  <si>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</si>
  <si>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</si>
  <si>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</si>
  <si>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</si>
  <si>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</si>
  <si>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</si>
  <si>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</si>
  <si>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</si>
  <si>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</si>
  <si>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</si>
  <si>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</si>
  <si>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</si>
  <si>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</si>
  <si>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</si>
  <si>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</si>
  <si>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да - 1 
нет - 0</t>
  </si>
  <si>
    <t>9</t>
  </si>
  <si>
    <t>О</t>
  </si>
  <si>
    <t>М</t>
  </si>
  <si>
    <t>«Формирование современной городской среды»</t>
  </si>
  <si>
    <t>да - 1
нет - 0</t>
  </si>
  <si>
    <t>штук</t>
  </si>
  <si>
    <t>тысяч кв. м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</si>
  <si>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</si>
  <si>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</si>
  <si>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</si>
  <si>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</si>
  <si>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</si>
  <si>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</si>
  <si>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</si>
  <si>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</si>
  <si>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</si>
  <si>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</si>
  <si>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</si>
  <si>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</si>
  <si>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</si>
  <si>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</si>
  <si>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</si>
  <si>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</si>
  <si>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</si>
  <si>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</si>
  <si>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</si>
  <si>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</si>
  <si>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</si>
  <si>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</si>
  <si>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</si>
  <si>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</si>
  <si>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</si>
  <si>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</si>
  <si>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</si>
  <si>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</si>
  <si>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</si>
  <si>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</si>
  <si>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</si>
  <si>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</si>
  <si>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</si>
  <si>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</si>
  <si>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</si>
  <si>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</si>
  <si>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</si>
  <si>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</si>
  <si>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</si>
  <si>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</si>
  <si>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</si>
  <si>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</si>
  <si>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</si>
  <si>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</si>
  <si>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</si>
  <si>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</si>
  <si>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</si>
  <si>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</si>
  <si>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</si>
  <si>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</si>
  <si>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</si>
  <si>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</si>
  <si>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</si>
  <si>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</si>
  <si>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</si>
  <si>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</si>
  <si>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</si>
  <si>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</si>
  <si>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</si>
  <si>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</si>
  <si>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</si>
  <si>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</si>
  <si>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</si>
  <si>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</si>
  <si>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</si>
  <si>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</si>
  <si>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</si>
  <si>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</si>
  <si>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</si>
  <si>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</si>
  <si>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</si>
  <si>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</si>
  <si>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</si>
  <si>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</si>
  <si>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</si>
  <si>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t>F</t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</si>
  <si>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</si>
  <si>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</si>
  <si>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</si>
  <si>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</si>
  <si>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</si>
  <si>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</si>
  <si>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</si>
  <si>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</si>
  <si>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</si>
  <si>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</si>
  <si>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</si>
  <si>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</si>
  <si>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</si>
  <si>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</si>
  <si>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</si>
  <si>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</si>
  <si>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</si>
  <si>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</si>
  <si>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</si>
  <si>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</si>
  <si>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</si>
  <si>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</si>
  <si>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</si>
  <si>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</si>
  <si>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</si>
  <si>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</si>
  <si>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</si>
  <si>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</si>
  <si>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</si>
  <si>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</si>
  <si>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</si>
  <si>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</si>
  <si>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</si>
  <si>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</si>
  <si>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</si>
  <si>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</si>
  <si>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</si>
  <si>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</si>
  <si>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</si>
  <si>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</si>
  <si>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t>было 2159</t>
  </si>
  <si>
    <t>1,06</t>
  </si>
  <si>
    <t>33,9</t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</si>
  <si>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</si>
  <si>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Мероприятие 1.02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</si>
  <si>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t xml:space="preserve">Административное мероприятие 2.02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</si>
  <si>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Мероприятие 2.03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</si>
  <si>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t xml:space="preserve">Административное мероприятие 2.04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</si>
  <si>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</si>
  <si>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Административное мероприятие 2.07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</si>
  <si>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2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</si>
  <si>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3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</si>
  <si>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</si>
  <si>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</si>
  <si>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t xml:space="preserve">Административное мероприятие 2.06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</si>
  <si>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r>
      <t xml:space="preserve">Административное мероприятие 3.02                     
</t>
    </r>
    <r>
      <rPr>
        <sz val="12"/>
        <rFont val="Times New Roman"/>
        <family val="1"/>
        <charset val="204"/>
      </rPr>
      <t>«Проведение работ по санитарной очистке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</si>
  <si>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</si>
  <si>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проведенных массовых мероприятий по санитарной очистке (субботники) на территории города»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</si>
  <si>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 (в т.ч. ПИР)»</t>
    </r>
  </si>
  <si>
    <t>на 2025 - 2030 годы</t>
  </si>
  <si>
    <t>«Формирование современной городской среды» на 2025-2030 годы</t>
  </si>
  <si>
    <r>
      <t xml:space="preserve">Показатель 4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</si>
  <si>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</si>
  <si>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6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</si>
  <si>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</si>
  <si>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</si>
  <si>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Мероприятие 1.08 
</t>
    </r>
    <r>
      <rPr>
        <sz val="12"/>
        <rFont val="Times New Roman"/>
        <family val="1"/>
        <charset val="204"/>
      </rPr>
      <t>«Установка, демонтаж, содержание, переоборудование и ремонт детских и спортивных площадок»</t>
    </r>
  </si>
  <si>
    <r>
      <rPr>
        <b/>
        <sz val="12"/>
        <color theme="1"/>
        <rFont val="Times New Roman"/>
        <family val="1"/>
        <charset val="204"/>
      </rPr>
      <t xml:space="preserve">Показатель 3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</si>
  <si>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</si>
  <si>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color theme="1"/>
        <rFont val="Times New Roman"/>
        <family val="1"/>
        <charset val="204"/>
      </rPr>
      <t xml:space="preserve">Показатель 6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</si>
  <si>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</si>
  <si>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color theme="1"/>
        <rFont val="Times New Roman"/>
        <family val="1"/>
        <charset val="204"/>
      </rPr>
      <t xml:space="preserve">Показатель 9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</si>
  <si>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</si>
  <si>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rPr>
        <b/>
        <sz val="12"/>
        <color theme="1"/>
        <rFont val="Times New Roman"/>
        <family val="1"/>
        <charset val="204"/>
      </rPr>
      <t>Показатель 12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</si>
  <si>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</si>
  <si>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rPr>
        <b/>
        <sz val="12"/>
        <color theme="1"/>
        <rFont val="Times New Roman"/>
        <family val="1"/>
        <charset val="204"/>
      </rPr>
      <t xml:space="preserve">Показатель 15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</si>
  <si>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</si>
  <si>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</si>
  <si>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</si>
  <si>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</si>
  <si>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color theme="1"/>
        <rFont val="Times New Roman"/>
        <family val="1"/>
        <charset val="204"/>
      </rPr>
      <t>Показатель 14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Центрального района»</t>
    </r>
  </si>
  <si>
    <r>
      <rPr>
        <b/>
        <sz val="12"/>
        <color theme="1"/>
        <rFont val="Times New Roman"/>
        <family val="1"/>
        <charset val="204"/>
      </rPr>
      <t>Показатель 11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Московского района»</t>
    </r>
  </si>
  <si>
    <r>
      <rPr>
        <b/>
        <sz val="12"/>
        <color theme="1"/>
        <rFont val="Times New Roman"/>
        <family val="1"/>
        <charset val="204"/>
      </rPr>
      <t>Показатель 8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Пролетарского района»</t>
    </r>
  </si>
  <si>
    <r>
      <rPr>
        <b/>
        <sz val="12"/>
        <color theme="1"/>
        <rFont val="Times New Roman"/>
        <family val="1"/>
        <charset val="204"/>
      </rPr>
      <t>Показатель 5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</si>
  <si>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</si>
  <si>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</si>
  <si>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«Степень обеспечения нормативной освещенности улиц»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</si>
  <si>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«Установка, демонтаж, содержание, переоборудование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</si>
  <si>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ярмарочных территорий» </t>
    </r>
  </si>
  <si>
    <r>
      <rPr>
        <b/>
        <sz val="12"/>
        <color theme="1"/>
        <rFont val="Times New Roman"/>
        <family val="1"/>
        <charset val="204"/>
      </rPr>
      <t>Показатель 2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площадок»</t>
    </r>
  </si>
  <si>
    <t>«Приложение 1</t>
  </si>
  <si>
    <t>».</t>
  </si>
  <si>
    <r>
      <t xml:space="preserve">Показатель 3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</si>
  <si>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</si>
  <si>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</si>
  <si>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«Объем вывезенных порубочных остатков после обрезки и валки деревьев»</t>
    </r>
  </si>
  <si>
    <r>
      <t xml:space="preserve">Показатель 9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</si>
  <si>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 xml:space="preserve">Мероприятие 1.13    </t>
    </r>
    <r>
      <rPr>
        <sz val="12"/>
        <rFont val="Times New Roman"/>
        <family val="1"/>
        <charset val="204"/>
      </rPr>
      <t xml:space="preserve">                          
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</si>
  <si>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</si>
  <si>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</si>
  <si>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Мероприятие 2.08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</si>
  <si>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«Субсидия на иные цели МАУ «Дирекция парков»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</si>
  <si>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 МБУ «Зеленстрой»)»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</si>
  <si>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</si>
  <si>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 МАУ «Дирекция парков»)»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</si>
  <si>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</si>
  <si>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t>А</t>
  </si>
  <si>
    <r>
      <t xml:space="preserve">Показатель 6
</t>
    </r>
    <r>
      <rPr>
        <sz val="12"/>
        <rFont val="Times New Roman"/>
        <family val="1"/>
        <charset val="204"/>
      </rPr>
      <t>«Количество отремонтированных фонтанов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</si>
  <si>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благоустроенной территории в парковой зоне «Городской сад»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</si>
  <si>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</si>
  <si>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</si>
  <si>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t>И</t>
  </si>
  <si>
    <t>Приложение  2
к постановлению Администрации города Твери
от «02» ноября 2024 № 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</si>
</sst>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2" fontId="2" fillId="4" borderId="0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1"/>
  <sheetViews>
    <sheetView tabSelected="1" view="pageBreakPreview" zoomScale="90" zoomScaleNormal="90" zoomScaleSheetLayoutView="90" zoomScalePageLayoutView="62" workbookViewId="0">
      <selection sqref="A1:AA1"/>
    </sheetView>
  </sheetViews>
  <sheetFormatPr defaultColWidth="8.5703125" defaultRowHeight="15.75" x14ac:dyDescent="0.25"/>
  <cols>
    <col min="1" max="17" width="2.7109375" style="8" customWidth="1"/>
    <col min="18" max="18" width="88.5703125" style="7" customWidth="1"/>
    <col min="19" max="19" width="7.28515625" style="7" customWidth="1"/>
    <col min="20" max="21" width="10.140625" style="7" customWidth="1"/>
    <col min="22" max="22" width="10.140625" style="8" customWidth="1"/>
    <col min="23" max="25" width="10.140625" style="7" customWidth="1"/>
    <col min="26" max="26" width="11.5703125" style="8" customWidth="1"/>
    <col min="27" max="27" width="6.5703125" style="7" customWidth="1"/>
    <col min="28" max="28" width="12.85546875" style="88" customWidth="1"/>
    <col min="29" max="29" width="13.42578125" style="7" customWidth="1"/>
    <col min="30" max="30" width="11.7109375" style="7" bestFit="1" customWidth="1"/>
    <col min="31" max="31" width="10.7109375" style="7" customWidth="1"/>
    <col min="32" max="33" width="10.42578125" style="7" bestFit="1" customWidth="1"/>
    <col min="34" max="34" width="12.28515625" style="7" bestFit="1" customWidth="1"/>
    <col min="35" max="35" width="11.42578125" style="7" bestFit="1" customWidth="1"/>
    <col min="36" max="16384" width="8.5703125" style="7"/>
  </cols>
  <sheetData>
    <row r="1" spans="1:34" ht="49.15" customHeight="1" x14ac:dyDescent="0.25">
      <c r="A1" s="149" t="s">
        <v>234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74"/>
      <c r="AC1" s="87"/>
      <c r="AD1" s="87"/>
      <c r="AE1" s="87"/>
    </row>
    <row r="2" spans="1:34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74"/>
      <c r="AC2" s="87"/>
      <c r="AD2" s="87"/>
      <c r="AE2" s="87"/>
    </row>
    <row r="3" spans="1:34" x14ac:dyDescent="0.25">
      <c r="A3" s="149" t="s">
        <v>212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87"/>
      <c r="AC3" s="87"/>
      <c r="AD3" s="87"/>
    </row>
    <row r="4" spans="1:34" x14ac:dyDescent="0.25">
      <c r="A4" s="149" t="s">
        <v>25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9"/>
    </row>
    <row r="5" spans="1:34" x14ac:dyDescent="0.25">
      <c r="A5" s="149" t="s">
        <v>42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9"/>
    </row>
    <row r="6" spans="1:34" x14ac:dyDescent="0.25">
      <c r="A6" s="149" t="s">
        <v>181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</row>
    <row r="7" spans="1:34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20"/>
      <c r="S7" s="120"/>
      <c r="T7" s="120"/>
      <c r="U7" s="120"/>
      <c r="V7" s="11"/>
      <c r="W7" s="120"/>
      <c r="X7" s="164"/>
      <c r="Y7" s="164"/>
      <c r="Z7" s="164"/>
      <c r="AA7" s="164"/>
    </row>
    <row r="8" spans="1:34" ht="18.75" x14ac:dyDescent="0.25">
      <c r="A8" s="159" t="s">
        <v>11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9"/>
      <c r="AC8" s="12"/>
    </row>
    <row r="9" spans="1:34" ht="18.75" x14ac:dyDescent="0.25">
      <c r="A9" s="159" t="s">
        <v>182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</row>
    <row r="10" spans="1:34" x14ac:dyDescent="0.25">
      <c r="A10" s="160" t="s">
        <v>49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</row>
    <row r="11" spans="1:34" ht="9" customHeight="1" x14ac:dyDescent="0.25">
      <c r="V11" s="13"/>
    </row>
    <row r="12" spans="1:34" s="84" customFormat="1" ht="27.75" customHeight="1" x14ac:dyDescent="0.25">
      <c r="A12" s="161" t="s">
        <v>15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2" t="s">
        <v>12</v>
      </c>
      <c r="S12" s="162" t="s">
        <v>32</v>
      </c>
      <c r="T12" s="162" t="s">
        <v>13</v>
      </c>
      <c r="U12" s="162"/>
      <c r="V12" s="162"/>
      <c r="W12" s="162"/>
      <c r="X12" s="162"/>
      <c r="Y12" s="162"/>
      <c r="Z12" s="163" t="s">
        <v>9</v>
      </c>
      <c r="AA12" s="163"/>
      <c r="AB12" s="9"/>
      <c r="AC12" s="9"/>
      <c r="AD12" s="9"/>
      <c r="AE12" s="9"/>
      <c r="AF12" s="9"/>
      <c r="AG12" s="9"/>
    </row>
    <row r="13" spans="1:34" s="84" customFormat="1" ht="51.6" customHeight="1" x14ac:dyDescent="0.25">
      <c r="A13" s="161" t="s">
        <v>28</v>
      </c>
      <c r="B13" s="161"/>
      <c r="C13" s="161"/>
      <c r="D13" s="161" t="s">
        <v>26</v>
      </c>
      <c r="E13" s="161"/>
      <c r="F13" s="161" t="s">
        <v>27</v>
      </c>
      <c r="G13" s="161"/>
      <c r="H13" s="161" t="s">
        <v>16</v>
      </c>
      <c r="I13" s="161"/>
      <c r="J13" s="161"/>
      <c r="K13" s="161"/>
      <c r="L13" s="161"/>
      <c r="M13" s="161"/>
      <c r="N13" s="161"/>
      <c r="O13" s="161"/>
      <c r="P13" s="161"/>
      <c r="Q13" s="161"/>
      <c r="R13" s="162"/>
      <c r="S13" s="162"/>
      <c r="T13" s="118">
        <v>2025</v>
      </c>
      <c r="U13" s="118">
        <v>2026</v>
      </c>
      <c r="V13" s="127">
        <v>2027</v>
      </c>
      <c r="W13" s="127">
        <v>2028</v>
      </c>
      <c r="X13" s="127">
        <v>2029</v>
      </c>
      <c r="Y13" s="118">
        <v>2030</v>
      </c>
      <c r="Z13" s="118" t="s">
        <v>10</v>
      </c>
      <c r="AA13" s="118" t="s">
        <v>29</v>
      </c>
      <c r="AB13" s="14"/>
      <c r="AC13" s="15"/>
      <c r="AD13" s="15"/>
      <c r="AE13" s="16"/>
      <c r="AF13" s="16"/>
      <c r="AG13" s="16"/>
    </row>
    <row r="14" spans="1:34" s="84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26</v>
      </c>
      <c r="Z14" s="17">
        <v>27</v>
      </c>
      <c r="AA14" s="17">
        <v>28</v>
      </c>
      <c r="AB14" s="18"/>
      <c r="AC14" s="19"/>
      <c r="AD14" s="20"/>
      <c r="AE14" s="16"/>
      <c r="AF14" s="16"/>
      <c r="AG14" s="16"/>
    </row>
    <row r="15" spans="1:34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18</v>
      </c>
      <c r="I15" s="21" t="s">
        <v>23</v>
      </c>
      <c r="J15" s="21" t="s">
        <v>17</v>
      </c>
      <c r="K15" s="21" t="s">
        <v>17</v>
      </c>
      <c r="L15" s="21" t="s">
        <v>17</v>
      </c>
      <c r="M15" s="21" t="s">
        <v>17</v>
      </c>
      <c r="N15" s="21" t="s">
        <v>17</v>
      </c>
      <c r="O15" s="21" t="s">
        <v>17</v>
      </c>
      <c r="P15" s="21" t="s">
        <v>17</v>
      </c>
      <c r="Q15" s="21" t="s">
        <v>17</v>
      </c>
      <c r="R15" s="22" t="s">
        <v>14</v>
      </c>
      <c r="S15" s="23" t="s">
        <v>0</v>
      </c>
      <c r="T15" s="24">
        <f t="shared" ref="T15:Y15" si="0">T29+T162+T210+T230</f>
        <v>566423.69999999995</v>
      </c>
      <c r="U15" s="24">
        <f t="shared" si="0"/>
        <v>595578.6</v>
      </c>
      <c r="V15" s="24">
        <f t="shared" si="0"/>
        <v>578596</v>
      </c>
      <c r="W15" s="24">
        <f t="shared" si="0"/>
        <v>308890</v>
      </c>
      <c r="X15" s="24">
        <f t="shared" si="0"/>
        <v>308890</v>
      </c>
      <c r="Y15" s="24">
        <f t="shared" si="0"/>
        <v>308890</v>
      </c>
      <c r="Z15" s="24">
        <f>SUM(T15:Y15)</f>
        <v>2667268.2999999998</v>
      </c>
      <c r="AA15" s="23">
        <v>2030</v>
      </c>
      <c r="AB15" s="14"/>
      <c r="AC15" s="14"/>
      <c r="AD15" s="14"/>
      <c r="AE15" s="14"/>
      <c r="AF15" s="14"/>
      <c r="AG15" s="14"/>
      <c r="AH15" s="25"/>
    </row>
    <row r="16" spans="1:34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X22" si="4">W16*104.9%</f>
        <v>#VALUE!</v>
      </c>
      <c r="Y16" s="29"/>
      <c r="Z16" s="29" t="e">
        <f>T16+U16+V16+W16+X16+#REF!</f>
        <v>#VALUE!</v>
      </c>
      <c r="AA16" s="30">
        <v>2019</v>
      </c>
      <c r="AB16" s="31"/>
    </row>
    <row r="17" spans="1:35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/>
      <c r="Z17" s="29" t="e">
        <f>T17+U17+V17+W17+X17+#REF!</f>
        <v>#VALUE!</v>
      </c>
      <c r="AA17" s="30">
        <v>2019</v>
      </c>
      <c r="AB17" s="31"/>
    </row>
    <row r="18" spans="1:35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/>
      <c r="Z18" s="29" t="e">
        <f>T18+U18+V18+W18+X18+#REF!</f>
        <v>#VALUE!</v>
      </c>
      <c r="AA18" s="30">
        <v>2019</v>
      </c>
      <c r="AB18" s="31"/>
    </row>
    <row r="19" spans="1:35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/>
      <c r="Z19" s="29" t="e">
        <f>T19+U19+V19+W19+X19+#REF!</f>
        <v>#VALUE!</v>
      </c>
      <c r="AA19" s="30">
        <v>2019</v>
      </c>
      <c r="AB19" s="31"/>
    </row>
    <row r="20" spans="1:35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/>
      <c r="Z20" s="29" t="e">
        <f>T20+U20+V20+W20+X20+#REF!</f>
        <v>#VALUE!</v>
      </c>
      <c r="AA20" s="30">
        <v>2019</v>
      </c>
      <c r="AB20" s="31"/>
    </row>
    <row r="21" spans="1:35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/>
      <c r="Z21" s="29" t="e">
        <f>T21+U21+V21+W21+X21+#REF!</f>
        <v>#VALUE!</v>
      </c>
      <c r="AA21" s="30">
        <v>2019</v>
      </c>
      <c r="AB21" s="31"/>
    </row>
    <row r="22" spans="1:35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/>
      <c r="Z22" s="29" t="e">
        <f>T22+U22+V22+W22+X22+#REF!</f>
        <v>#VALUE!</v>
      </c>
      <c r="AA22" s="30">
        <v>2019</v>
      </c>
      <c r="AB22" s="31"/>
    </row>
    <row r="23" spans="1:35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50</v>
      </c>
      <c r="S23" s="17"/>
      <c r="T23" s="36"/>
      <c r="U23" s="36"/>
      <c r="V23" s="36"/>
      <c r="W23" s="36"/>
      <c r="X23" s="36"/>
      <c r="Y23" s="36"/>
      <c r="Z23" s="36"/>
      <c r="AA23" s="119"/>
      <c r="AB23" s="81"/>
      <c r="AC23" s="38"/>
      <c r="AD23" s="38"/>
    </row>
    <row r="24" spans="1:35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51</v>
      </c>
      <c r="S24" s="41" t="s">
        <v>8</v>
      </c>
      <c r="T24" s="3">
        <f>(838.7+T30)/T27*100</f>
        <v>33.816275004855321</v>
      </c>
      <c r="U24" s="3">
        <f>(838.7+T30+U30)/U27*100</f>
        <v>41.667419383976153</v>
      </c>
      <c r="V24" s="3">
        <f>(838.7+T30+U30+V30)/V27*100</f>
        <v>44.015897389576374</v>
      </c>
      <c r="W24" s="3">
        <f>(838.7+T30+U30+V30+W30)/W27*100</f>
        <v>46.274049318038116</v>
      </c>
      <c r="X24" s="3">
        <f>(838.7+T30+U30+V30+W30+X30)/X27*100</f>
        <v>48.532201246499859</v>
      </c>
      <c r="Y24" s="3">
        <f>(838.7+T30+U30+V30+W30+X30+Y30)/Y27*100</f>
        <v>50.790353174961609</v>
      </c>
      <c r="Z24" s="6">
        <f>Y24</f>
        <v>50.790353174961609</v>
      </c>
      <c r="AA24" s="118">
        <v>2030</v>
      </c>
      <c r="AB24" s="33" t="s">
        <v>164</v>
      </c>
    </row>
    <row r="25" spans="1:35" ht="32.25" customHeigh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52</v>
      </c>
      <c r="S25" s="41" t="s">
        <v>8</v>
      </c>
      <c r="T25" s="3">
        <f>(1065+T163)/2947*100</f>
        <v>37.190363081099427</v>
      </c>
      <c r="U25" s="3">
        <f>(1065+U163+T163)/2947*100</f>
        <v>37.461825585341025</v>
      </c>
      <c r="V25" s="3">
        <f>(1065+V163+U163+T163)/2947*100</f>
        <v>37.733288089582629</v>
      </c>
      <c r="W25" s="3">
        <f>(1065+W163+V163+U163++T163)/2947*100</f>
        <v>38.07261621988463</v>
      </c>
      <c r="X25" s="3">
        <f>(1065+X163+W163+V163++U163++T163)/2947*100</f>
        <v>38.41194435018663</v>
      </c>
      <c r="Y25" s="3">
        <f>(1065+Y163+X163+W163++V163++U163++T163)/2947*100</f>
        <v>38.75127248048863</v>
      </c>
      <c r="Z25" s="6">
        <f>Y25</f>
        <v>38.75127248048863</v>
      </c>
      <c r="AA25" s="118">
        <v>2030</v>
      </c>
      <c r="AB25" s="42">
        <v>39.4</v>
      </c>
      <c r="AC25" s="43"/>
      <c r="AD25" s="43"/>
      <c r="AE25" s="12"/>
    </row>
    <row r="26" spans="1:35" ht="32.2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53</v>
      </c>
      <c r="S26" s="41" t="s">
        <v>33</v>
      </c>
      <c r="T26" s="109">
        <f>ROUND(T30/424.9,2)</f>
        <v>0.08</v>
      </c>
      <c r="U26" s="109">
        <f>ROUND(U30/424.9,2)</f>
        <v>0.12</v>
      </c>
      <c r="V26" s="109">
        <f t="shared" ref="V26:Y26" si="5">ROUND(V30/424.9,2)</f>
        <v>0.12</v>
      </c>
      <c r="W26" s="109">
        <f t="shared" si="5"/>
        <v>0.12</v>
      </c>
      <c r="X26" s="109">
        <f t="shared" si="5"/>
        <v>0.12</v>
      </c>
      <c r="Y26" s="109">
        <f t="shared" si="5"/>
        <v>0.12</v>
      </c>
      <c r="Z26" s="138">
        <f>SUM(T26:Y26)</f>
        <v>0.68</v>
      </c>
      <c r="AA26" s="118">
        <v>2030</v>
      </c>
      <c r="AB26" s="33" t="s">
        <v>163</v>
      </c>
    </row>
    <row r="27" spans="1:35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48" t="s">
        <v>54</v>
      </c>
      <c r="S27" s="118" t="s">
        <v>45</v>
      </c>
      <c r="T27" s="3">
        <f>T125</f>
        <v>2574.4999999999995</v>
      </c>
      <c r="U27" s="3">
        <f t="shared" ref="U27:Y27" si="6">U125</f>
        <v>2214.1999999999998</v>
      </c>
      <c r="V27" s="3">
        <f t="shared" si="6"/>
        <v>2214.1999999999998</v>
      </c>
      <c r="W27" s="3">
        <f>W125</f>
        <v>2214.1999999999998</v>
      </c>
      <c r="X27" s="3">
        <f t="shared" si="6"/>
        <v>2214.1999999999998</v>
      </c>
      <c r="Y27" s="3">
        <f t="shared" si="6"/>
        <v>2214.1999999999998</v>
      </c>
      <c r="Z27" s="5">
        <f>T27</f>
        <v>2574.4999999999995</v>
      </c>
      <c r="AA27" s="118">
        <v>2030</v>
      </c>
      <c r="AB27" s="33"/>
      <c r="AC27" s="25"/>
      <c r="AD27" s="12"/>
      <c r="AE27" s="12"/>
      <c r="AF27" s="12"/>
      <c r="AG27" s="12"/>
      <c r="AH27" s="12"/>
      <c r="AI27" s="12"/>
    </row>
    <row r="28" spans="1:35" ht="47.25" hidden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55</v>
      </c>
      <c r="S28" s="118" t="s">
        <v>44</v>
      </c>
      <c r="T28" s="44" t="e">
        <f>#REF!</f>
        <v>#REF!</v>
      </c>
      <c r="U28" s="44" t="e">
        <f>#REF!</f>
        <v>#REF!</v>
      </c>
      <c r="V28" s="44" t="e">
        <f>#REF!</f>
        <v>#REF!</v>
      </c>
      <c r="W28" s="44" t="e">
        <f>#REF!</f>
        <v>#REF!</v>
      </c>
      <c r="X28" s="44" t="e">
        <f>#REF!</f>
        <v>#REF!</v>
      </c>
      <c r="Y28" s="44" t="e">
        <f>#REF!</f>
        <v>#REF!</v>
      </c>
      <c r="Z28" s="49" t="e">
        <f>SUM(T28:Y28)</f>
        <v>#REF!</v>
      </c>
      <c r="AA28" s="118">
        <v>2030</v>
      </c>
      <c r="AB28" s="33" t="s">
        <v>162</v>
      </c>
    </row>
    <row r="29" spans="1:35" ht="31.5" x14ac:dyDescent="0.25">
      <c r="A29" s="46"/>
      <c r="B29" s="46"/>
      <c r="C29" s="46"/>
      <c r="D29" s="46"/>
      <c r="E29" s="46"/>
      <c r="F29" s="46"/>
      <c r="G29" s="46"/>
      <c r="H29" s="46" t="s">
        <v>18</v>
      </c>
      <c r="I29" s="46" t="s">
        <v>23</v>
      </c>
      <c r="J29" s="46" t="s">
        <v>17</v>
      </c>
      <c r="K29" s="46" t="s">
        <v>17</v>
      </c>
      <c r="L29" s="46" t="s">
        <v>18</v>
      </c>
      <c r="M29" s="46" t="s">
        <v>17</v>
      </c>
      <c r="N29" s="46" t="s">
        <v>17</v>
      </c>
      <c r="O29" s="46" t="s">
        <v>17</v>
      </c>
      <c r="P29" s="46" t="s">
        <v>17</v>
      </c>
      <c r="Q29" s="46" t="s">
        <v>17</v>
      </c>
      <c r="R29" s="47" t="s">
        <v>34</v>
      </c>
      <c r="S29" s="114" t="s">
        <v>118</v>
      </c>
      <c r="T29" s="113">
        <f t="shared" ref="T29:Y29" si="7">T47+T53+T65+T73+T95+T100+T120+T123+T148+T38+T138+T150+T161</f>
        <v>481448.10000000003</v>
      </c>
      <c r="U29" s="113">
        <f t="shared" si="7"/>
        <v>492328.6</v>
      </c>
      <c r="V29" s="113">
        <f t="shared" si="7"/>
        <v>508253.1</v>
      </c>
      <c r="W29" s="113">
        <f t="shared" si="7"/>
        <v>269276</v>
      </c>
      <c r="X29" s="113">
        <f t="shared" si="7"/>
        <v>269276</v>
      </c>
      <c r="Y29" s="113">
        <f t="shared" si="7"/>
        <v>269276</v>
      </c>
      <c r="Z29" s="113">
        <f>SUM(T29:Y29)</f>
        <v>2289857.7999999998</v>
      </c>
      <c r="AA29" s="114">
        <v>2030</v>
      </c>
      <c r="AB29" s="95"/>
    </row>
    <row r="30" spans="1:35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56</v>
      </c>
      <c r="S30" s="118" t="s">
        <v>45</v>
      </c>
      <c r="T30" s="4">
        <f>T42+T157+T158</f>
        <v>31.900000000000002</v>
      </c>
      <c r="U30" s="4">
        <f>U42+U157</f>
        <v>52</v>
      </c>
      <c r="V30" s="4">
        <f>V42+V157</f>
        <v>52</v>
      </c>
      <c r="W30" s="4">
        <f>W42+W157</f>
        <v>50</v>
      </c>
      <c r="X30" s="4">
        <f>X42+X157</f>
        <v>50</v>
      </c>
      <c r="Y30" s="4">
        <f>Y42+Y157</f>
        <v>50</v>
      </c>
      <c r="Z30" s="5">
        <f>SUM(T30:Y30)</f>
        <v>285.89999999999998</v>
      </c>
      <c r="AA30" s="118">
        <v>2030</v>
      </c>
      <c r="AB30" s="33"/>
    </row>
    <row r="31" spans="1:35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57</v>
      </c>
      <c r="S31" s="41" t="s">
        <v>37</v>
      </c>
      <c r="T31" s="2">
        <f>T41+T156+T159</f>
        <v>5</v>
      </c>
      <c r="U31" s="2">
        <f t="shared" ref="U31:Y31" si="8">U41+U156</f>
        <v>3</v>
      </c>
      <c r="V31" s="2">
        <f t="shared" si="8"/>
        <v>3</v>
      </c>
      <c r="W31" s="2">
        <f t="shared" si="8"/>
        <v>2</v>
      </c>
      <c r="X31" s="2">
        <f t="shared" si="8"/>
        <v>2</v>
      </c>
      <c r="Y31" s="2">
        <f t="shared" si="8"/>
        <v>2</v>
      </c>
      <c r="Z31" s="45">
        <f>SUM(T31:Y31)</f>
        <v>17</v>
      </c>
      <c r="AA31" s="118">
        <v>2030</v>
      </c>
      <c r="AB31" s="33"/>
      <c r="AC31" s="50"/>
    </row>
    <row r="32" spans="1:35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208</v>
      </c>
      <c r="S32" s="41" t="s">
        <v>8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3">
        <v>100</v>
      </c>
      <c r="AA32" s="118">
        <v>2030</v>
      </c>
      <c r="AB32" s="33"/>
      <c r="AC32" s="50"/>
    </row>
    <row r="33" spans="1:30" ht="31.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183</v>
      </c>
      <c r="S33" s="118" t="s">
        <v>37</v>
      </c>
      <c r="T33" s="44">
        <f t="shared" ref="T33:X33" si="9">T54</f>
        <v>10</v>
      </c>
      <c r="U33" s="44">
        <f t="shared" si="9"/>
        <v>9</v>
      </c>
      <c r="V33" s="44">
        <f t="shared" si="9"/>
        <v>9</v>
      </c>
      <c r="W33" s="44">
        <f t="shared" si="9"/>
        <v>9</v>
      </c>
      <c r="X33" s="44">
        <f t="shared" si="9"/>
        <v>9</v>
      </c>
      <c r="Y33" s="44">
        <f t="shared" ref="Y33" si="10">Y54</f>
        <v>9</v>
      </c>
      <c r="Z33" s="49">
        <v>9</v>
      </c>
      <c r="AA33" s="118">
        <v>2030</v>
      </c>
      <c r="AB33" s="33"/>
    </row>
    <row r="34" spans="1:30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8" t="s">
        <v>184</v>
      </c>
      <c r="S34" s="118" t="s">
        <v>37</v>
      </c>
      <c r="T34" s="44">
        <f t="shared" ref="T34:X34" si="11">T66</f>
        <v>20</v>
      </c>
      <c r="U34" s="2">
        <f t="shared" si="11"/>
        <v>20</v>
      </c>
      <c r="V34" s="2">
        <f t="shared" si="11"/>
        <v>20</v>
      </c>
      <c r="W34" s="2">
        <f t="shared" si="11"/>
        <v>20</v>
      </c>
      <c r="X34" s="2">
        <f t="shared" si="11"/>
        <v>20</v>
      </c>
      <c r="Y34" s="2">
        <f t="shared" ref="Y34" si="12">Y66</f>
        <v>20</v>
      </c>
      <c r="Z34" s="49">
        <v>20</v>
      </c>
      <c r="AA34" s="118">
        <v>2030</v>
      </c>
      <c r="AB34" s="33"/>
    </row>
    <row r="35" spans="1:30" s="51" customFormat="1" ht="47.2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185</v>
      </c>
      <c r="S35" s="41" t="s">
        <v>37</v>
      </c>
      <c r="T35" s="44">
        <f>T76</f>
        <v>36</v>
      </c>
      <c r="U35" s="44">
        <f>U76</f>
        <v>36</v>
      </c>
      <c r="V35" s="44">
        <f t="shared" ref="V35:X35" si="13">V76</f>
        <v>36</v>
      </c>
      <c r="W35" s="44">
        <f t="shared" si="13"/>
        <v>36</v>
      </c>
      <c r="X35" s="44">
        <f t="shared" si="13"/>
        <v>36</v>
      </c>
      <c r="Y35" s="44">
        <f t="shared" ref="Y35" si="14">Y76</f>
        <v>36</v>
      </c>
      <c r="Z35" s="49">
        <f>SUM(T35:Y35)</f>
        <v>216</v>
      </c>
      <c r="AA35" s="118">
        <v>2030</v>
      </c>
      <c r="AB35" s="95"/>
      <c r="AC35" s="50"/>
    </row>
    <row r="36" spans="1:30" s="51" customFormat="1" ht="45.75" customHeight="1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117" t="s">
        <v>58</v>
      </c>
      <c r="S36" s="55" t="s">
        <v>38</v>
      </c>
      <c r="T36" s="56">
        <v>1</v>
      </c>
      <c r="U36" s="56">
        <v>1</v>
      </c>
      <c r="V36" s="56">
        <v>1</v>
      </c>
      <c r="W36" s="56">
        <v>1</v>
      </c>
      <c r="X36" s="56">
        <v>1</v>
      </c>
      <c r="Y36" s="56">
        <v>1</v>
      </c>
      <c r="Z36" s="57">
        <v>1</v>
      </c>
      <c r="AA36" s="58">
        <v>2030</v>
      </c>
      <c r="AB36" s="33"/>
      <c r="AC36" s="50"/>
    </row>
    <row r="37" spans="1:30" ht="31.5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 t="s">
        <v>59</v>
      </c>
      <c r="S37" s="41" t="s">
        <v>37</v>
      </c>
      <c r="T37" s="44">
        <v>5</v>
      </c>
      <c r="U37" s="44">
        <v>5</v>
      </c>
      <c r="V37" s="44">
        <v>5</v>
      </c>
      <c r="W37" s="44">
        <v>5</v>
      </c>
      <c r="X37" s="44">
        <v>5</v>
      </c>
      <c r="Y37" s="44">
        <v>5</v>
      </c>
      <c r="Z37" s="49">
        <f t="shared" ref="Z37:Z44" si="15">SUM(T37:Y37)</f>
        <v>30</v>
      </c>
      <c r="AA37" s="118">
        <v>2030</v>
      </c>
      <c r="AB37" s="103"/>
      <c r="AC37" s="87"/>
      <c r="AD37" s="8"/>
    </row>
    <row r="38" spans="1:30" x14ac:dyDescent="0.25">
      <c r="A38" s="54"/>
      <c r="B38" s="54"/>
      <c r="C38" s="54"/>
      <c r="D38" s="54" t="s">
        <v>17</v>
      </c>
      <c r="E38" s="54" t="s">
        <v>20</v>
      </c>
      <c r="F38" s="54" t="s">
        <v>17</v>
      </c>
      <c r="G38" s="54" t="s">
        <v>21</v>
      </c>
      <c r="H38" s="54" t="s">
        <v>18</v>
      </c>
      <c r="I38" s="54" t="s">
        <v>23</v>
      </c>
      <c r="J38" s="54" t="s">
        <v>17</v>
      </c>
      <c r="K38" s="54" t="s">
        <v>233</v>
      </c>
      <c r="L38" s="54" t="s">
        <v>23</v>
      </c>
      <c r="M38" s="54" t="s">
        <v>17</v>
      </c>
      <c r="N38" s="54" t="s">
        <v>17</v>
      </c>
      <c r="O38" s="54" t="s">
        <v>17</v>
      </c>
      <c r="P38" s="54" t="s">
        <v>17</v>
      </c>
      <c r="Q38" s="54" t="s">
        <v>17</v>
      </c>
      <c r="R38" s="146" t="s">
        <v>166</v>
      </c>
      <c r="S38" s="151" t="s">
        <v>0</v>
      </c>
      <c r="T38" s="59">
        <f>T39+T40</f>
        <v>10000</v>
      </c>
      <c r="U38" s="59">
        <f t="shared" ref="U38:Y38" si="16">U39+U40</f>
        <v>10000</v>
      </c>
      <c r="V38" s="59">
        <f t="shared" ref="V38" si="17">V39+V40</f>
        <v>10000</v>
      </c>
      <c r="W38" s="59">
        <f t="shared" si="16"/>
        <v>5000</v>
      </c>
      <c r="X38" s="59">
        <f t="shared" si="16"/>
        <v>5000</v>
      </c>
      <c r="Y38" s="59">
        <f t="shared" si="16"/>
        <v>5000</v>
      </c>
      <c r="Z38" s="59">
        <f t="shared" si="15"/>
        <v>45000</v>
      </c>
      <c r="AA38" s="58">
        <v>2030</v>
      </c>
      <c r="AB38" s="141"/>
      <c r="AC38" s="87"/>
      <c r="AD38" s="8"/>
    </row>
    <row r="39" spans="1:30" x14ac:dyDescent="0.25">
      <c r="A39" s="54" t="s">
        <v>17</v>
      </c>
      <c r="B39" s="54" t="s">
        <v>23</v>
      </c>
      <c r="C39" s="54" t="s">
        <v>21</v>
      </c>
      <c r="D39" s="54" t="s">
        <v>17</v>
      </c>
      <c r="E39" s="54" t="s">
        <v>20</v>
      </c>
      <c r="F39" s="54" t="s">
        <v>17</v>
      </c>
      <c r="G39" s="54" t="s">
        <v>21</v>
      </c>
      <c r="H39" s="54" t="s">
        <v>18</v>
      </c>
      <c r="I39" s="54" t="s">
        <v>23</v>
      </c>
      <c r="J39" s="54" t="s">
        <v>17</v>
      </c>
      <c r="K39" s="54" t="s">
        <v>233</v>
      </c>
      <c r="L39" s="54" t="s">
        <v>23</v>
      </c>
      <c r="M39" s="54" t="s">
        <v>20</v>
      </c>
      <c r="N39" s="54" t="s">
        <v>20</v>
      </c>
      <c r="O39" s="54" t="s">
        <v>20</v>
      </c>
      <c r="P39" s="54" t="s">
        <v>20</v>
      </c>
      <c r="Q39" s="54" t="s">
        <v>18</v>
      </c>
      <c r="R39" s="147"/>
      <c r="S39" s="152"/>
      <c r="T39" s="1">
        <v>808</v>
      </c>
      <c r="U39" s="1">
        <v>10000</v>
      </c>
      <c r="V39" s="1">
        <v>10000</v>
      </c>
      <c r="W39" s="1">
        <v>5000</v>
      </c>
      <c r="X39" s="1">
        <v>5000</v>
      </c>
      <c r="Y39" s="1">
        <v>5000</v>
      </c>
      <c r="Z39" s="1">
        <f t="shared" si="15"/>
        <v>35808</v>
      </c>
      <c r="AA39" s="55">
        <v>2030</v>
      </c>
      <c r="AC39" s="89"/>
      <c r="AD39" s="89"/>
    </row>
    <row r="40" spans="1:30" x14ac:dyDescent="0.25">
      <c r="A40" s="54" t="s">
        <v>17</v>
      </c>
      <c r="B40" s="54" t="s">
        <v>23</v>
      </c>
      <c r="C40" s="54" t="s">
        <v>21</v>
      </c>
      <c r="D40" s="54" t="s">
        <v>17</v>
      </c>
      <c r="E40" s="54" t="s">
        <v>20</v>
      </c>
      <c r="F40" s="54" t="s">
        <v>17</v>
      </c>
      <c r="G40" s="54" t="s">
        <v>21</v>
      </c>
      <c r="H40" s="54" t="s">
        <v>18</v>
      </c>
      <c r="I40" s="54" t="s">
        <v>23</v>
      </c>
      <c r="J40" s="54" t="s">
        <v>17</v>
      </c>
      <c r="K40" s="54" t="s">
        <v>233</v>
      </c>
      <c r="L40" s="54" t="s">
        <v>23</v>
      </c>
      <c r="M40" s="54" t="s">
        <v>228</v>
      </c>
      <c r="N40" s="54" t="s">
        <v>20</v>
      </c>
      <c r="O40" s="54" t="s">
        <v>20</v>
      </c>
      <c r="P40" s="54" t="s">
        <v>20</v>
      </c>
      <c r="Q40" s="54" t="s">
        <v>18</v>
      </c>
      <c r="R40" s="148"/>
      <c r="S40" s="153"/>
      <c r="T40" s="1">
        <v>9192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f t="shared" si="15"/>
        <v>9192</v>
      </c>
      <c r="AA40" s="55">
        <v>2025</v>
      </c>
      <c r="AC40" s="89"/>
      <c r="AD40" s="89"/>
    </row>
    <row r="41" spans="1:30" ht="31.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61" t="s">
        <v>60</v>
      </c>
      <c r="S41" s="62" t="s">
        <v>37</v>
      </c>
      <c r="T41" s="2">
        <v>2</v>
      </c>
      <c r="U41" s="2">
        <v>2</v>
      </c>
      <c r="V41" s="2">
        <v>2</v>
      </c>
      <c r="W41" s="2">
        <v>2</v>
      </c>
      <c r="X41" s="2">
        <v>2</v>
      </c>
      <c r="Y41" s="2">
        <v>2</v>
      </c>
      <c r="Z41" s="49">
        <f t="shared" si="15"/>
        <v>12</v>
      </c>
      <c r="AA41" s="118">
        <v>2030</v>
      </c>
      <c r="AC41" s="89"/>
      <c r="AD41" s="89"/>
    </row>
    <row r="42" spans="1:30" ht="31.1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61" t="s">
        <v>61</v>
      </c>
      <c r="S42" s="62" t="s">
        <v>45</v>
      </c>
      <c r="T42" s="4">
        <v>27.8</v>
      </c>
      <c r="U42" s="4">
        <v>50</v>
      </c>
      <c r="V42" s="4">
        <v>50</v>
      </c>
      <c r="W42" s="4">
        <v>50</v>
      </c>
      <c r="X42" s="4">
        <v>50</v>
      </c>
      <c r="Y42" s="4">
        <v>50</v>
      </c>
      <c r="Z42" s="6">
        <f t="shared" si="15"/>
        <v>277.8</v>
      </c>
      <c r="AA42" s="127">
        <v>2030</v>
      </c>
      <c r="AC42" s="89"/>
      <c r="AD42" s="89"/>
    </row>
    <row r="43" spans="1:30" ht="63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61" t="s">
        <v>186</v>
      </c>
      <c r="S43" s="62" t="s">
        <v>37</v>
      </c>
      <c r="T43" s="44">
        <v>4</v>
      </c>
      <c r="U43" s="44">
        <v>4</v>
      </c>
      <c r="V43" s="44">
        <v>4</v>
      </c>
      <c r="W43" s="44">
        <v>4</v>
      </c>
      <c r="X43" s="44">
        <v>4</v>
      </c>
      <c r="Y43" s="44">
        <v>4</v>
      </c>
      <c r="Z43" s="49">
        <f t="shared" si="15"/>
        <v>24</v>
      </c>
      <c r="AA43" s="41">
        <v>2030</v>
      </c>
      <c r="AC43" s="89"/>
      <c r="AD43" s="89"/>
    </row>
    <row r="44" spans="1:30" ht="63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40" t="s">
        <v>187</v>
      </c>
      <c r="S44" s="62" t="s">
        <v>37</v>
      </c>
      <c r="T44" s="44">
        <v>12</v>
      </c>
      <c r="U44" s="44">
        <v>12</v>
      </c>
      <c r="V44" s="44">
        <v>12</v>
      </c>
      <c r="W44" s="44">
        <v>12</v>
      </c>
      <c r="X44" s="44">
        <v>12</v>
      </c>
      <c r="Y44" s="44">
        <v>12</v>
      </c>
      <c r="Z44" s="49">
        <f t="shared" si="15"/>
        <v>72</v>
      </c>
      <c r="AA44" s="41">
        <v>2030</v>
      </c>
      <c r="AC44" s="89"/>
      <c r="AD44" s="89"/>
    </row>
    <row r="45" spans="1:30" ht="32.25" customHeight="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69" t="s">
        <v>62</v>
      </c>
      <c r="S45" s="55" t="s">
        <v>38</v>
      </c>
      <c r="T45" s="56">
        <v>1</v>
      </c>
      <c r="U45" s="56">
        <v>1</v>
      </c>
      <c r="V45" s="56">
        <v>1</v>
      </c>
      <c r="W45" s="56">
        <v>1</v>
      </c>
      <c r="X45" s="56">
        <v>1</v>
      </c>
      <c r="Y45" s="56">
        <v>1</v>
      </c>
      <c r="Z45" s="57">
        <v>1</v>
      </c>
      <c r="AA45" s="58">
        <v>2030</v>
      </c>
      <c r="AB45" s="33"/>
      <c r="AC45" s="89"/>
      <c r="AD45" s="89"/>
    </row>
    <row r="46" spans="1:30" s="51" customFormat="1" ht="31.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40" t="s">
        <v>63</v>
      </c>
      <c r="S46" s="52" t="s">
        <v>37</v>
      </c>
      <c r="T46" s="44">
        <v>1</v>
      </c>
      <c r="U46" s="44">
        <v>1</v>
      </c>
      <c r="V46" s="44">
        <v>1</v>
      </c>
      <c r="W46" s="44">
        <v>1</v>
      </c>
      <c r="X46" s="44">
        <v>1</v>
      </c>
      <c r="Y46" s="44">
        <v>1</v>
      </c>
      <c r="Z46" s="45">
        <f>SUM(T46:Y46)</f>
        <v>6</v>
      </c>
      <c r="AA46" s="41">
        <v>2030</v>
      </c>
      <c r="AB46" s="33"/>
      <c r="AC46" s="50"/>
    </row>
    <row r="47" spans="1:30" ht="24.6" hidden="1" customHeight="1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54" t="s">
        <v>64</v>
      </c>
      <c r="S47" s="63" t="s">
        <v>0</v>
      </c>
      <c r="T47" s="1"/>
      <c r="U47" s="1">
        <f t="shared" ref="U47:Y47" si="18">U49</f>
        <v>0</v>
      </c>
      <c r="V47" s="1">
        <f t="shared" si="18"/>
        <v>0</v>
      </c>
      <c r="W47" s="1">
        <f t="shared" si="18"/>
        <v>0</v>
      </c>
      <c r="X47" s="1">
        <f t="shared" si="18"/>
        <v>0</v>
      </c>
      <c r="Y47" s="1">
        <f t="shared" si="18"/>
        <v>0</v>
      </c>
      <c r="Z47" s="59" t="e">
        <f>T47+U47+V47+W47+X47+#REF!</f>
        <v>#REF!</v>
      </c>
      <c r="AA47" s="58">
        <v>2018</v>
      </c>
    </row>
    <row r="48" spans="1:30" ht="22.15" hidden="1" customHeight="1" x14ac:dyDescent="0.25">
      <c r="A48" s="54" t="s">
        <v>17</v>
      </c>
      <c r="B48" s="54" t="s">
        <v>17</v>
      </c>
      <c r="C48" s="54" t="s">
        <v>22</v>
      </c>
      <c r="D48" s="54" t="s">
        <v>17</v>
      </c>
      <c r="E48" s="54" t="s">
        <v>20</v>
      </c>
      <c r="F48" s="54" t="s">
        <v>17</v>
      </c>
      <c r="G48" s="54" t="s">
        <v>21</v>
      </c>
      <c r="H48" s="54" t="s">
        <v>18</v>
      </c>
      <c r="I48" s="54" t="s">
        <v>23</v>
      </c>
      <c r="J48" s="54" t="s">
        <v>17</v>
      </c>
      <c r="K48" s="54" t="s">
        <v>17</v>
      </c>
      <c r="L48" s="54" t="s">
        <v>18</v>
      </c>
      <c r="M48" s="54" t="s">
        <v>17</v>
      </c>
      <c r="N48" s="54" t="s">
        <v>17</v>
      </c>
      <c r="O48" s="54" t="s">
        <v>17</v>
      </c>
      <c r="P48" s="54" t="s">
        <v>17</v>
      </c>
      <c r="Q48" s="54" t="s">
        <v>17</v>
      </c>
      <c r="R48" s="155"/>
      <c r="S48" s="55" t="s">
        <v>0</v>
      </c>
      <c r="T48" s="1"/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59" t="e">
        <f>T48+U48+V48+W48+X48+#REF!</f>
        <v>#REF!</v>
      </c>
      <c r="AA48" s="58">
        <v>2018</v>
      </c>
    </row>
    <row r="49" spans="1:33" ht="20.45" hidden="1" customHeight="1" x14ac:dyDescent="0.25">
      <c r="A49" s="54" t="s">
        <v>17</v>
      </c>
      <c r="B49" s="54" t="s">
        <v>17</v>
      </c>
      <c r="C49" s="54" t="s">
        <v>22</v>
      </c>
      <c r="D49" s="54" t="s">
        <v>17</v>
      </c>
      <c r="E49" s="54" t="s">
        <v>20</v>
      </c>
      <c r="F49" s="54" t="s">
        <v>17</v>
      </c>
      <c r="G49" s="54" t="s">
        <v>21</v>
      </c>
      <c r="H49" s="54" t="s">
        <v>18</v>
      </c>
      <c r="I49" s="54" t="s">
        <v>23</v>
      </c>
      <c r="J49" s="54" t="s">
        <v>17</v>
      </c>
      <c r="K49" s="54" t="s">
        <v>17</v>
      </c>
      <c r="L49" s="54" t="s">
        <v>18</v>
      </c>
      <c r="M49" s="54" t="s">
        <v>18</v>
      </c>
      <c r="N49" s="54" t="s">
        <v>17</v>
      </c>
      <c r="O49" s="54" t="s">
        <v>22</v>
      </c>
      <c r="P49" s="54" t="s">
        <v>18</v>
      </c>
      <c r="Q49" s="54" t="s">
        <v>40</v>
      </c>
      <c r="R49" s="155"/>
      <c r="S49" s="63" t="s">
        <v>0</v>
      </c>
      <c r="T49" s="1"/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59" t="e">
        <f>T49+U49+V49+W49+X49+#REF!</f>
        <v>#REF!</v>
      </c>
      <c r="AA49" s="58">
        <v>2018</v>
      </c>
    </row>
    <row r="50" spans="1:33" ht="21" hidden="1" customHeight="1" x14ac:dyDescent="0.25">
      <c r="A50" s="54" t="s">
        <v>17</v>
      </c>
      <c r="B50" s="54" t="s">
        <v>17</v>
      </c>
      <c r="C50" s="54" t="s">
        <v>22</v>
      </c>
      <c r="D50" s="54" t="s">
        <v>17</v>
      </c>
      <c r="E50" s="54" t="s">
        <v>20</v>
      </c>
      <c r="F50" s="54" t="s">
        <v>17</v>
      </c>
      <c r="G50" s="54" t="s">
        <v>21</v>
      </c>
      <c r="H50" s="54" t="s">
        <v>18</v>
      </c>
      <c r="I50" s="54" t="s">
        <v>23</v>
      </c>
      <c r="J50" s="54" t="s">
        <v>17</v>
      </c>
      <c r="K50" s="54" t="s">
        <v>17</v>
      </c>
      <c r="L50" s="54" t="s">
        <v>18</v>
      </c>
      <c r="M50" s="54" t="s">
        <v>36</v>
      </c>
      <c r="N50" s="54" t="s">
        <v>17</v>
      </c>
      <c r="O50" s="54" t="s">
        <v>22</v>
      </c>
      <c r="P50" s="54" t="s">
        <v>18</v>
      </c>
      <c r="Q50" s="54" t="s">
        <v>41</v>
      </c>
      <c r="R50" s="155"/>
      <c r="S50" s="63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59" t="e">
        <f>T50+U50+V50+W50+X50+#REF!</f>
        <v>#REF!</v>
      </c>
      <c r="AA50" s="57">
        <v>2018</v>
      </c>
    </row>
    <row r="51" spans="1:33" ht="36" hidden="1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40" t="s">
        <v>65</v>
      </c>
      <c r="S51" s="41" t="s">
        <v>44</v>
      </c>
      <c r="T51" s="44"/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49"/>
      <c r="AA51" s="2">
        <v>2018</v>
      </c>
      <c r="AC51" s="89"/>
      <c r="AD51" s="89"/>
    </row>
    <row r="52" spans="1:33" ht="41.45" hidden="1" customHeight="1" x14ac:dyDescent="0.25">
      <c r="A52" s="34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64" t="s">
        <v>66</v>
      </c>
      <c r="S52" s="65" t="s">
        <v>8</v>
      </c>
      <c r="T52" s="66">
        <v>100</v>
      </c>
      <c r="U52" s="66">
        <v>0</v>
      </c>
      <c r="V52" s="66">
        <v>0</v>
      </c>
      <c r="W52" s="66">
        <v>0</v>
      </c>
      <c r="X52" s="66">
        <v>0</v>
      </c>
      <c r="Y52" s="66">
        <v>0</v>
      </c>
      <c r="Z52" s="67">
        <v>100</v>
      </c>
      <c r="AA52" s="23">
        <v>2023</v>
      </c>
      <c r="AB52" s="97"/>
      <c r="AC52" s="87"/>
    </row>
    <row r="53" spans="1:33" ht="31.5" x14ac:dyDescent="0.25">
      <c r="A53" s="54"/>
      <c r="B53" s="54"/>
      <c r="C53" s="54"/>
      <c r="D53" s="54" t="s">
        <v>17</v>
      </c>
      <c r="E53" s="54" t="s">
        <v>20</v>
      </c>
      <c r="F53" s="54" t="s">
        <v>17</v>
      </c>
      <c r="G53" s="54" t="s">
        <v>21</v>
      </c>
      <c r="H53" s="54" t="s">
        <v>18</v>
      </c>
      <c r="I53" s="54" t="s">
        <v>23</v>
      </c>
      <c r="J53" s="54" t="s">
        <v>17</v>
      </c>
      <c r="K53" s="54" t="s">
        <v>17</v>
      </c>
      <c r="L53" s="54" t="s">
        <v>18</v>
      </c>
      <c r="M53" s="54" t="s">
        <v>39</v>
      </c>
      <c r="N53" s="54" t="s">
        <v>39</v>
      </c>
      <c r="O53" s="54" t="s">
        <v>39</v>
      </c>
      <c r="P53" s="54" t="s">
        <v>39</v>
      </c>
      <c r="Q53" s="54" t="s">
        <v>39</v>
      </c>
      <c r="R53" s="68" t="s">
        <v>67</v>
      </c>
      <c r="S53" s="58" t="s">
        <v>0</v>
      </c>
      <c r="T53" s="59">
        <f>T55+T57+T61+T59+T63</f>
        <v>7533</v>
      </c>
      <c r="U53" s="59">
        <f t="shared" ref="U53:Y53" si="19">U55+U57+U61+U59</f>
        <v>3940</v>
      </c>
      <c r="V53" s="59">
        <f t="shared" si="19"/>
        <v>3940</v>
      </c>
      <c r="W53" s="59">
        <f t="shared" si="19"/>
        <v>3940</v>
      </c>
      <c r="X53" s="59">
        <f t="shared" si="19"/>
        <v>3940</v>
      </c>
      <c r="Y53" s="59">
        <f t="shared" si="19"/>
        <v>3940</v>
      </c>
      <c r="Z53" s="59">
        <f>SUM(T53:Y53)</f>
        <v>27233</v>
      </c>
      <c r="AA53" s="58">
        <v>2030</v>
      </c>
      <c r="AB53" s="102"/>
    </row>
    <row r="54" spans="1:33" ht="31.5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61" t="s">
        <v>68</v>
      </c>
      <c r="S54" s="118" t="s">
        <v>37</v>
      </c>
      <c r="T54" s="2">
        <f>T56+T58+T60+T62+T64</f>
        <v>10</v>
      </c>
      <c r="U54" s="2">
        <f t="shared" ref="U54:Y54" si="20">U56+U58+U60+U62+U64</f>
        <v>9</v>
      </c>
      <c r="V54" s="2">
        <f t="shared" si="20"/>
        <v>9</v>
      </c>
      <c r="W54" s="2">
        <f t="shared" si="20"/>
        <v>9</v>
      </c>
      <c r="X54" s="2">
        <f t="shared" si="20"/>
        <v>9</v>
      </c>
      <c r="Y54" s="2">
        <f t="shared" si="20"/>
        <v>9</v>
      </c>
      <c r="Z54" s="49">
        <v>10</v>
      </c>
      <c r="AA54" s="41">
        <v>2030</v>
      </c>
      <c r="AB54" s="106"/>
      <c r="AC54" s="90"/>
      <c r="AD54" s="98"/>
      <c r="AE54" s="91"/>
      <c r="AF54" s="98"/>
      <c r="AG54" s="91"/>
    </row>
    <row r="55" spans="1:33" s="71" customFormat="1" ht="31.5" x14ac:dyDescent="0.25">
      <c r="A55" s="54" t="s">
        <v>17</v>
      </c>
      <c r="B55" s="54" t="s">
        <v>17</v>
      </c>
      <c r="C55" s="54" t="s">
        <v>21</v>
      </c>
      <c r="D55" s="54" t="s">
        <v>17</v>
      </c>
      <c r="E55" s="54" t="s">
        <v>20</v>
      </c>
      <c r="F55" s="54" t="s">
        <v>17</v>
      </c>
      <c r="G55" s="54" t="s">
        <v>21</v>
      </c>
      <c r="H55" s="54" t="s">
        <v>18</v>
      </c>
      <c r="I55" s="54" t="s">
        <v>23</v>
      </c>
      <c r="J55" s="54" t="s">
        <v>17</v>
      </c>
      <c r="K55" s="54" t="s">
        <v>17</v>
      </c>
      <c r="L55" s="54" t="s">
        <v>18</v>
      </c>
      <c r="M55" s="54" t="s">
        <v>39</v>
      </c>
      <c r="N55" s="54" t="s">
        <v>39</v>
      </c>
      <c r="O55" s="54" t="s">
        <v>39</v>
      </c>
      <c r="P55" s="54" t="s">
        <v>39</v>
      </c>
      <c r="Q55" s="54" t="s">
        <v>39</v>
      </c>
      <c r="R55" s="69" t="s">
        <v>69</v>
      </c>
      <c r="S55" s="55" t="s">
        <v>0</v>
      </c>
      <c r="T55" s="1">
        <v>700</v>
      </c>
      <c r="U55" s="1">
        <v>700</v>
      </c>
      <c r="V55" s="1">
        <v>700</v>
      </c>
      <c r="W55" s="1">
        <v>700</v>
      </c>
      <c r="X55" s="1">
        <v>700</v>
      </c>
      <c r="Y55" s="1">
        <v>700</v>
      </c>
      <c r="Z55" s="59">
        <f>SUM(T55:Y55)</f>
        <v>4200</v>
      </c>
      <c r="AA55" s="58">
        <v>2030</v>
      </c>
      <c r="AB55" s="100"/>
      <c r="AC55" s="70"/>
      <c r="AD55" s="70"/>
    </row>
    <row r="56" spans="1:33" s="51" customFormat="1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48" t="s">
        <v>70</v>
      </c>
      <c r="S56" s="41" t="s">
        <v>37</v>
      </c>
      <c r="T56" s="2">
        <v>2</v>
      </c>
      <c r="U56" s="2">
        <v>2</v>
      </c>
      <c r="V56" s="2">
        <v>2</v>
      </c>
      <c r="W56" s="2">
        <v>2</v>
      </c>
      <c r="X56" s="2">
        <v>2</v>
      </c>
      <c r="Y56" s="2">
        <v>2</v>
      </c>
      <c r="Z56" s="45">
        <v>2</v>
      </c>
      <c r="AA56" s="41">
        <v>2030</v>
      </c>
      <c r="AB56" s="106"/>
      <c r="AC56" s="90"/>
      <c r="AD56" s="90"/>
    </row>
    <row r="57" spans="1:33" s="71" customFormat="1" ht="31.5" x14ac:dyDescent="0.25">
      <c r="A57" s="54" t="s">
        <v>17</v>
      </c>
      <c r="B57" s="54" t="s">
        <v>17</v>
      </c>
      <c r="C57" s="54" t="s">
        <v>23</v>
      </c>
      <c r="D57" s="54" t="s">
        <v>17</v>
      </c>
      <c r="E57" s="54" t="s">
        <v>20</v>
      </c>
      <c r="F57" s="54" t="s">
        <v>17</v>
      </c>
      <c r="G57" s="54" t="s">
        <v>21</v>
      </c>
      <c r="H57" s="54" t="s">
        <v>18</v>
      </c>
      <c r="I57" s="54" t="s">
        <v>23</v>
      </c>
      <c r="J57" s="54" t="s">
        <v>17</v>
      </c>
      <c r="K57" s="54" t="s">
        <v>17</v>
      </c>
      <c r="L57" s="54" t="s">
        <v>18</v>
      </c>
      <c r="M57" s="54" t="s">
        <v>39</v>
      </c>
      <c r="N57" s="54" t="s">
        <v>39</v>
      </c>
      <c r="O57" s="54" t="s">
        <v>39</v>
      </c>
      <c r="P57" s="54" t="s">
        <v>39</v>
      </c>
      <c r="Q57" s="54" t="s">
        <v>39</v>
      </c>
      <c r="R57" s="69" t="s">
        <v>71</v>
      </c>
      <c r="S57" s="55" t="s">
        <v>0</v>
      </c>
      <c r="T57" s="1">
        <v>1100</v>
      </c>
      <c r="U57" s="1">
        <v>1100</v>
      </c>
      <c r="V57" s="1">
        <v>1100</v>
      </c>
      <c r="W57" s="1">
        <v>1100</v>
      </c>
      <c r="X57" s="1">
        <v>1100</v>
      </c>
      <c r="Y57" s="1">
        <v>1100</v>
      </c>
      <c r="Z57" s="59">
        <f>SUM(T57:Y57)</f>
        <v>6600</v>
      </c>
      <c r="AA57" s="58">
        <v>2030</v>
      </c>
      <c r="AB57" s="33"/>
      <c r="AC57" s="70"/>
      <c r="AD57" s="70"/>
    </row>
    <row r="58" spans="1:33" s="51" customFormat="1" ht="31.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72</v>
      </c>
      <c r="S58" s="41" t="s">
        <v>37</v>
      </c>
      <c r="T58" s="44">
        <v>4</v>
      </c>
      <c r="U58" s="44">
        <v>4</v>
      </c>
      <c r="V58" s="44">
        <v>4</v>
      </c>
      <c r="W58" s="44">
        <v>4</v>
      </c>
      <c r="X58" s="44">
        <v>4</v>
      </c>
      <c r="Y58" s="44">
        <v>4</v>
      </c>
      <c r="Z58" s="49">
        <v>4</v>
      </c>
      <c r="AA58" s="41">
        <v>2030</v>
      </c>
      <c r="AB58" s="107"/>
      <c r="AC58" s="96"/>
      <c r="AD58" s="92"/>
    </row>
    <row r="59" spans="1:33" s="71" customFormat="1" ht="31.5" x14ac:dyDescent="0.25">
      <c r="A59" s="54" t="s">
        <v>17</v>
      </c>
      <c r="B59" s="54" t="s">
        <v>17</v>
      </c>
      <c r="C59" s="54" t="s">
        <v>20</v>
      </c>
      <c r="D59" s="54" t="s">
        <v>17</v>
      </c>
      <c r="E59" s="54" t="s">
        <v>20</v>
      </c>
      <c r="F59" s="54" t="s">
        <v>17</v>
      </c>
      <c r="G59" s="54" t="s">
        <v>21</v>
      </c>
      <c r="H59" s="54" t="s">
        <v>18</v>
      </c>
      <c r="I59" s="54" t="s">
        <v>23</v>
      </c>
      <c r="J59" s="54" t="s">
        <v>17</v>
      </c>
      <c r="K59" s="54" t="s">
        <v>17</v>
      </c>
      <c r="L59" s="54" t="s">
        <v>18</v>
      </c>
      <c r="M59" s="54" t="s">
        <v>39</v>
      </c>
      <c r="N59" s="54" t="s">
        <v>39</v>
      </c>
      <c r="O59" s="54" t="s">
        <v>39</v>
      </c>
      <c r="P59" s="54" t="s">
        <v>39</v>
      </c>
      <c r="Q59" s="54" t="s">
        <v>39</v>
      </c>
      <c r="R59" s="69" t="s">
        <v>71</v>
      </c>
      <c r="S59" s="55" t="s">
        <v>0</v>
      </c>
      <c r="T59" s="1">
        <v>800</v>
      </c>
      <c r="U59" s="1">
        <v>800</v>
      </c>
      <c r="V59" s="1">
        <v>800</v>
      </c>
      <c r="W59" s="1">
        <v>800</v>
      </c>
      <c r="X59" s="1">
        <v>800</v>
      </c>
      <c r="Y59" s="1">
        <v>800</v>
      </c>
      <c r="Z59" s="59">
        <f>SUM(T59:Y59)</f>
        <v>4800</v>
      </c>
      <c r="AA59" s="58">
        <v>2030</v>
      </c>
      <c r="AB59" s="102"/>
    </row>
    <row r="60" spans="1:33" s="71" customFormat="1" ht="31.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73</v>
      </c>
      <c r="S60" s="41" t="s">
        <v>37</v>
      </c>
      <c r="T60" s="44">
        <v>2</v>
      </c>
      <c r="U60" s="44">
        <v>2</v>
      </c>
      <c r="V60" s="44">
        <v>2</v>
      </c>
      <c r="W60" s="44">
        <v>2</v>
      </c>
      <c r="X60" s="44">
        <v>2</v>
      </c>
      <c r="Y60" s="44">
        <v>2</v>
      </c>
      <c r="Z60" s="49">
        <v>3</v>
      </c>
      <c r="AA60" s="41">
        <v>2030</v>
      </c>
      <c r="AB60" s="33"/>
    </row>
    <row r="61" spans="1:33" s="71" customFormat="1" ht="31.5" x14ac:dyDescent="0.25">
      <c r="A61" s="54" t="s">
        <v>17</v>
      </c>
      <c r="B61" s="54" t="s">
        <v>17</v>
      </c>
      <c r="C61" s="54" t="s">
        <v>24</v>
      </c>
      <c r="D61" s="54" t="s">
        <v>17</v>
      </c>
      <c r="E61" s="54" t="s">
        <v>20</v>
      </c>
      <c r="F61" s="54" t="s">
        <v>17</v>
      </c>
      <c r="G61" s="54" t="s">
        <v>21</v>
      </c>
      <c r="H61" s="54" t="s">
        <v>18</v>
      </c>
      <c r="I61" s="54" t="s">
        <v>23</v>
      </c>
      <c r="J61" s="54" t="s">
        <v>17</v>
      </c>
      <c r="K61" s="54" t="s">
        <v>17</v>
      </c>
      <c r="L61" s="54" t="s">
        <v>18</v>
      </c>
      <c r="M61" s="54" t="s">
        <v>39</v>
      </c>
      <c r="N61" s="54" t="s">
        <v>39</v>
      </c>
      <c r="O61" s="54" t="s">
        <v>39</v>
      </c>
      <c r="P61" s="54" t="s">
        <v>39</v>
      </c>
      <c r="Q61" s="54" t="s">
        <v>39</v>
      </c>
      <c r="R61" s="69" t="s">
        <v>74</v>
      </c>
      <c r="S61" s="55" t="s">
        <v>0</v>
      </c>
      <c r="T61" s="1">
        <v>2331</v>
      </c>
      <c r="U61" s="1">
        <v>1340</v>
      </c>
      <c r="V61" s="1">
        <v>1340</v>
      </c>
      <c r="W61" s="1">
        <v>1340</v>
      </c>
      <c r="X61" s="1">
        <v>1340</v>
      </c>
      <c r="Y61" s="1">
        <v>1340</v>
      </c>
      <c r="Z61" s="59">
        <f>SUM(T61:Y61)</f>
        <v>9031</v>
      </c>
      <c r="AA61" s="58">
        <v>2030</v>
      </c>
      <c r="AB61" s="102"/>
    </row>
    <row r="62" spans="1:33" s="71" customFormat="1" ht="31.5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75</v>
      </c>
      <c r="S62" s="41" t="s">
        <v>37</v>
      </c>
      <c r="T62" s="44">
        <v>1</v>
      </c>
      <c r="U62" s="44">
        <v>1</v>
      </c>
      <c r="V62" s="44">
        <v>1</v>
      </c>
      <c r="W62" s="44">
        <v>1</v>
      </c>
      <c r="X62" s="44">
        <v>1</v>
      </c>
      <c r="Y62" s="44">
        <v>1</v>
      </c>
      <c r="Z62" s="49">
        <v>1</v>
      </c>
      <c r="AA62" s="41">
        <v>2030</v>
      </c>
      <c r="AB62" s="33"/>
    </row>
    <row r="63" spans="1:33" s="71" customFormat="1" ht="31.5" x14ac:dyDescent="0.25">
      <c r="A63" s="54" t="s">
        <v>17</v>
      </c>
      <c r="B63" s="54" t="s">
        <v>18</v>
      </c>
      <c r="C63" s="54" t="s">
        <v>23</v>
      </c>
      <c r="D63" s="54" t="s">
        <v>17</v>
      </c>
      <c r="E63" s="54" t="s">
        <v>20</v>
      </c>
      <c r="F63" s="54" t="s">
        <v>17</v>
      </c>
      <c r="G63" s="54" t="s">
        <v>21</v>
      </c>
      <c r="H63" s="54" t="s">
        <v>18</v>
      </c>
      <c r="I63" s="54" t="s">
        <v>23</v>
      </c>
      <c r="J63" s="54" t="s">
        <v>17</v>
      </c>
      <c r="K63" s="54" t="s">
        <v>17</v>
      </c>
      <c r="L63" s="54" t="s">
        <v>18</v>
      </c>
      <c r="M63" s="54" t="s">
        <v>39</v>
      </c>
      <c r="N63" s="54" t="s">
        <v>39</v>
      </c>
      <c r="O63" s="54" t="s">
        <v>39</v>
      </c>
      <c r="P63" s="54" t="s">
        <v>39</v>
      </c>
      <c r="Q63" s="54" t="s">
        <v>39</v>
      </c>
      <c r="R63" s="69" t="s">
        <v>74</v>
      </c>
      <c r="S63" s="55" t="s">
        <v>0</v>
      </c>
      <c r="T63" s="1">
        <v>2602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59">
        <f>SUM(T63:Y63)</f>
        <v>2602</v>
      </c>
      <c r="AA63" s="58">
        <v>2025</v>
      </c>
      <c r="AB63" s="102"/>
    </row>
    <row r="64" spans="1:33" s="71" customFormat="1" ht="31.5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48" t="s">
        <v>229</v>
      </c>
      <c r="S64" s="41" t="s">
        <v>37</v>
      </c>
      <c r="T64" s="44">
        <v>1</v>
      </c>
      <c r="U64" s="44">
        <v>0</v>
      </c>
      <c r="V64" s="44">
        <v>0</v>
      </c>
      <c r="W64" s="44">
        <v>0</v>
      </c>
      <c r="X64" s="44">
        <v>0</v>
      </c>
      <c r="Y64" s="44">
        <v>0</v>
      </c>
      <c r="Z64" s="49">
        <v>1</v>
      </c>
      <c r="AA64" s="41">
        <v>2025</v>
      </c>
      <c r="AB64" s="33"/>
    </row>
    <row r="65" spans="1:33" s="71" customFormat="1" ht="31.5" x14ac:dyDescent="0.25">
      <c r="A65" s="54"/>
      <c r="B65" s="54"/>
      <c r="C65" s="54"/>
      <c r="D65" s="54" t="s">
        <v>17</v>
      </c>
      <c r="E65" s="54" t="s">
        <v>20</v>
      </c>
      <c r="F65" s="54" t="s">
        <v>17</v>
      </c>
      <c r="G65" s="54" t="s">
        <v>21</v>
      </c>
      <c r="H65" s="54" t="s">
        <v>18</v>
      </c>
      <c r="I65" s="54" t="s">
        <v>23</v>
      </c>
      <c r="J65" s="54" t="s">
        <v>17</v>
      </c>
      <c r="K65" s="54" t="s">
        <v>17</v>
      </c>
      <c r="L65" s="54" t="s">
        <v>18</v>
      </c>
      <c r="M65" s="54" t="s">
        <v>17</v>
      </c>
      <c r="N65" s="54" t="s">
        <v>17</v>
      </c>
      <c r="O65" s="54" t="s">
        <v>17</v>
      </c>
      <c r="P65" s="54" t="s">
        <v>17</v>
      </c>
      <c r="Q65" s="54" t="s">
        <v>17</v>
      </c>
      <c r="R65" s="68" t="s">
        <v>76</v>
      </c>
      <c r="S65" s="58" t="s">
        <v>0</v>
      </c>
      <c r="T65" s="59">
        <f t="shared" ref="T65:Y66" si="21">T67+T69+T71</f>
        <v>3345.3</v>
      </c>
      <c r="U65" s="59">
        <f t="shared" si="21"/>
        <v>3345.3</v>
      </c>
      <c r="V65" s="59">
        <f t="shared" si="21"/>
        <v>3345.3</v>
      </c>
      <c r="W65" s="59">
        <f t="shared" si="21"/>
        <v>3345.3</v>
      </c>
      <c r="X65" s="59">
        <f t="shared" si="21"/>
        <v>3345.3</v>
      </c>
      <c r="Y65" s="59">
        <f t="shared" si="21"/>
        <v>3345.3</v>
      </c>
      <c r="Z65" s="59">
        <f>SUM(T65:Y65)</f>
        <v>20071.8</v>
      </c>
      <c r="AA65" s="58">
        <v>2030</v>
      </c>
      <c r="AB65" s="102"/>
    </row>
    <row r="66" spans="1:33" s="51" customFormat="1" ht="31.1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61" t="s">
        <v>77</v>
      </c>
      <c r="S66" s="118" t="s">
        <v>37</v>
      </c>
      <c r="T66" s="2">
        <f t="shared" si="21"/>
        <v>20</v>
      </c>
      <c r="U66" s="2">
        <f t="shared" si="21"/>
        <v>20</v>
      </c>
      <c r="V66" s="2">
        <f t="shared" si="21"/>
        <v>20</v>
      </c>
      <c r="W66" s="2">
        <f t="shared" si="21"/>
        <v>20</v>
      </c>
      <c r="X66" s="2">
        <f t="shared" si="21"/>
        <v>20</v>
      </c>
      <c r="Y66" s="2">
        <f t="shared" si="21"/>
        <v>20</v>
      </c>
      <c r="Z66" s="49">
        <v>20</v>
      </c>
      <c r="AA66" s="41">
        <v>2030</v>
      </c>
      <c r="AB66" s="33"/>
    </row>
    <row r="67" spans="1:33" s="71" customFormat="1" ht="31.5" customHeight="1" x14ac:dyDescent="0.25">
      <c r="A67" s="54" t="s">
        <v>17</v>
      </c>
      <c r="B67" s="54" t="s">
        <v>17</v>
      </c>
      <c r="C67" s="54" t="s">
        <v>21</v>
      </c>
      <c r="D67" s="54" t="s">
        <v>17</v>
      </c>
      <c r="E67" s="54" t="s">
        <v>20</v>
      </c>
      <c r="F67" s="54" t="s">
        <v>17</v>
      </c>
      <c r="G67" s="54" t="s">
        <v>21</v>
      </c>
      <c r="H67" s="54" t="s">
        <v>18</v>
      </c>
      <c r="I67" s="54" t="s">
        <v>23</v>
      </c>
      <c r="J67" s="54" t="s">
        <v>17</v>
      </c>
      <c r="K67" s="54" t="s">
        <v>17</v>
      </c>
      <c r="L67" s="54" t="s">
        <v>18</v>
      </c>
      <c r="M67" s="54" t="s">
        <v>39</v>
      </c>
      <c r="N67" s="54" t="s">
        <v>39</v>
      </c>
      <c r="O67" s="54" t="s">
        <v>39</v>
      </c>
      <c r="P67" s="54" t="s">
        <v>39</v>
      </c>
      <c r="Q67" s="54" t="s">
        <v>39</v>
      </c>
      <c r="R67" s="125" t="s">
        <v>78</v>
      </c>
      <c r="S67" s="122" t="s">
        <v>0</v>
      </c>
      <c r="T67" s="1">
        <v>919.5</v>
      </c>
      <c r="U67" s="1">
        <v>919.5</v>
      </c>
      <c r="V67" s="1">
        <v>919.5</v>
      </c>
      <c r="W67" s="1">
        <v>919.5</v>
      </c>
      <c r="X67" s="1">
        <v>919.5</v>
      </c>
      <c r="Y67" s="1">
        <v>919.5</v>
      </c>
      <c r="Z67" s="59">
        <f>SUM(T67:Y67)</f>
        <v>5517</v>
      </c>
      <c r="AA67" s="58">
        <v>2030</v>
      </c>
      <c r="AB67" s="101"/>
      <c r="AC67" s="93"/>
      <c r="AD67" s="93"/>
      <c r="AF67" s="94"/>
      <c r="AG67" s="93"/>
    </row>
    <row r="68" spans="1:33" s="51" customFormat="1" ht="47.25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48" t="s">
        <v>79</v>
      </c>
      <c r="S68" s="41" t="s">
        <v>37</v>
      </c>
      <c r="T68" s="2">
        <v>14</v>
      </c>
      <c r="U68" s="2">
        <v>14</v>
      </c>
      <c r="V68" s="2">
        <v>14</v>
      </c>
      <c r="W68" s="2">
        <v>14</v>
      </c>
      <c r="X68" s="2">
        <v>14</v>
      </c>
      <c r="Y68" s="2">
        <v>14</v>
      </c>
      <c r="Z68" s="49">
        <v>14</v>
      </c>
      <c r="AA68" s="41">
        <v>2030</v>
      </c>
      <c r="AB68" s="33"/>
    </row>
    <row r="69" spans="1:33" s="71" customFormat="1" ht="31.5" x14ac:dyDescent="0.25">
      <c r="A69" s="54" t="s">
        <v>17</v>
      </c>
      <c r="B69" s="54" t="s">
        <v>17</v>
      </c>
      <c r="C69" s="54" t="s">
        <v>23</v>
      </c>
      <c r="D69" s="54" t="s">
        <v>17</v>
      </c>
      <c r="E69" s="54" t="s">
        <v>20</v>
      </c>
      <c r="F69" s="54" t="s">
        <v>17</v>
      </c>
      <c r="G69" s="54" t="s">
        <v>21</v>
      </c>
      <c r="H69" s="54" t="s">
        <v>18</v>
      </c>
      <c r="I69" s="54" t="s">
        <v>23</v>
      </c>
      <c r="J69" s="54" t="s">
        <v>17</v>
      </c>
      <c r="K69" s="54" t="s">
        <v>17</v>
      </c>
      <c r="L69" s="54" t="s">
        <v>18</v>
      </c>
      <c r="M69" s="54" t="s">
        <v>39</v>
      </c>
      <c r="N69" s="54" t="s">
        <v>39</v>
      </c>
      <c r="O69" s="54" t="s">
        <v>39</v>
      </c>
      <c r="P69" s="54" t="s">
        <v>39</v>
      </c>
      <c r="Q69" s="54" t="s">
        <v>39</v>
      </c>
      <c r="R69" s="125" t="s">
        <v>78</v>
      </c>
      <c r="S69" s="122" t="s">
        <v>0</v>
      </c>
      <c r="T69" s="1">
        <v>870.5</v>
      </c>
      <c r="U69" s="1">
        <v>870.5</v>
      </c>
      <c r="V69" s="1">
        <v>870.5</v>
      </c>
      <c r="W69" s="1">
        <v>870.5</v>
      </c>
      <c r="X69" s="1">
        <v>870.5</v>
      </c>
      <c r="Y69" s="1">
        <v>870.5</v>
      </c>
      <c r="Z69" s="59">
        <f>SUM(T69:Y69)</f>
        <v>5223</v>
      </c>
      <c r="AA69" s="58">
        <v>2030</v>
      </c>
      <c r="AB69" s="102"/>
    </row>
    <row r="70" spans="1:33" s="51" customFormat="1" ht="48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48" t="s">
        <v>80</v>
      </c>
      <c r="S70" s="41" t="s">
        <v>37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45">
        <v>1</v>
      </c>
      <c r="AA70" s="41">
        <v>2030</v>
      </c>
      <c r="AB70" s="107"/>
      <c r="AC70" s="93"/>
      <c r="AD70" s="50"/>
    </row>
    <row r="71" spans="1:33" s="71" customFormat="1" ht="31.5" x14ac:dyDescent="0.25">
      <c r="A71" s="54" t="s">
        <v>17</v>
      </c>
      <c r="B71" s="54" t="s">
        <v>17</v>
      </c>
      <c r="C71" s="54" t="s">
        <v>20</v>
      </c>
      <c r="D71" s="54" t="s">
        <v>17</v>
      </c>
      <c r="E71" s="54" t="s">
        <v>20</v>
      </c>
      <c r="F71" s="54" t="s">
        <v>17</v>
      </c>
      <c r="G71" s="54" t="s">
        <v>21</v>
      </c>
      <c r="H71" s="54" t="s">
        <v>18</v>
      </c>
      <c r="I71" s="54" t="s">
        <v>23</v>
      </c>
      <c r="J71" s="54" t="s">
        <v>17</v>
      </c>
      <c r="K71" s="54" t="s">
        <v>17</v>
      </c>
      <c r="L71" s="54" t="s">
        <v>18</v>
      </c>
      <c r="M71" s="54" t="s">
        <v>39</v>
      </c>
      <c r="N71" s="54" t="s">
        <v>39</v>
      </c>
      <c r="O71" s="54" t="s">
        <v>39</v>
      </c>
      <c r="P71" s="54" t="s">
        <v>39</v>
      </c>
      <c r="Q71" s="54" t="s">
        <v>39</v>
      </c>
      <c r="R71" s="126" t="s">
        <v>81</v>
      </c>
      <c r="S71" s="122" t="s">
        <v>0</v>
      </c>
      <c r="T71" s="1">
        <v>1555.3</v>
      </c>
      <c r="U71" s="1">
        <v>1555.3</v>
      </c>
      <c r="V71" s="1">
        <v>1555.3</v>
      </c>
      <c r="W71" s="1">
        <v>1555.3</v>
      </c>
      <c r="X71" s="1">
        <v>1555.3</v>
      </c>
      <c r="Y71" s="1">
        <v>1555.3</v>
      </c>
      <c r="Z71" s="59">
        <f>SUM(T71:Y71)</f>
        <v>9331.7999999999993</v>
      </c>
      <c r="AA71" s="58">
        <v>2030</v>
      </c>
      <c r="AB71" s="102"/>
    </row>
    <row r="72" spans="1:33" s="71" customFormat="1" ht="48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48" t="s">
        <v>82</v>
      </c>
      <c r="S72" s="41" t="s">
        <v>37</v>
      </c>
      <c r="T72" s="44">
        <v>5</v>
      </c>
      <c r="U72" s="44">
        <v>5</v>
      </c>
      <c r="V72" s="44">
        <v>5</v>
      </c>
      <c r="W72" s="44">
        <v>5</v>
      </c>
      <c r="X72" s="44">
        <v>5</v>
      </c>
      <c r="Y72" s="44">
        <v>5</v>
      </c>
      <c r="Z72" s="49">
        <v>5</v>
      </c>
      <c r="AA72" s="41">
        <v>2030</v>
      </c>
      <c r="AB72" s="105"/>
      <c r="AC72" s="93"/>
    </row>
    <row r="73" spans="1:33" s="71" customFormat="1" ht="31.5" x14ac:dyDescent="0.25">
      <c r="A73" s="54"/>
      <c r="B73" s="54"/>
      <c r="C73" s="54"/>
      <c r="D73" s="54" t="s">
        <v>17</v>
      </c>
      <c r="E73" s="54" t="s">
        <v>20</v>
      </c>
      <c r="F73" s="54" t="s">
        <v>17</v>
      </c>
      <c r="G73" s="54" t="s">
        <v>21</v>
      </c>
      <c r="H73" s="54" t="s">
        <v>18</v>
      </c>
      <c r="I73" s="54" t="s">
        <v>23</v>
      </c>
      <c r="J73" s="54" t="s">
        <v>17</v>
      </c>
      <c r="K73" s="54" t="s">
        <v>17</v>
      </c>
      <c r="L73" s="54" t="s">
        <v>18</v>
      </c>
      <c r="M73" s="54" t="s">
        <v>39</v>
      </c>
      <c r="N73" s="54" t="s">
        <v>39</v>
      </c>
      <c r="O73" s="54" t="s">
        <v>39</v>
      </c>
      <c r="P73" s="54" t="s">
        <v>39</v>
      </c>
      <c r="Q73" s="54" t="s">
        <v>39</v>
      </c>
      <c r="R73" s="68" t="s">
        <v>83</v>
      </c>
      <c r="S73" s="58" t="s">
        <v>0</v>
      </c>
      <c r="T73" s="59">
        <f t="shared" ref="T73:X73" si="22">T77+T81+T85+T89+T93</f>
        <v>5840.4</v>
      </c>
      <c r="U73" s="59">
        <f>U77+U81+U85+U89+U93</f>
        <v>5840.4</v>
      </c>
      <c r="V73" s="59">
        <f t="shared" si="22"/>
        <v>5840.4</v>
      </c>
      <c r="W73" s="59">
        <f t="shared" si="22"/>
        <v>5840.4</v>
      </c>
      <c r="X73" s="59">
        <f t="shared" si="22"/>
        <v>5840.4</v>
      </c>
      <c r="Y73" s="59">
        <f t="shared" ref="Y73" si="23">Y77+Y81+Y85+Y89+Y93</f>
        <v>5840.4</v>
      </c>
      <c r="Z73" s="59">
        <f>SUM(T73:Y73)</f>
        <v>35042.400000000001</v>
      </c>
      <c r="AA73" s="58">
        <v>2030</v>
      </c>
      <c r="AB73" s="102"/>
    </row>
    <row r="74" spans="1:33" s="71" customFormat="1" ht="31.5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61" t="s">
        <v>84</v>
      </c>
      <c r="S74" s="118" t="s">
        <v>37</v>
      </c>
      <c r="T74" s="44">
        <f t="shared" ref="T74:X75" si="24">T78+T82+T86+T90</f>
        <v>43</v>
      </c>
      <c r="U74" s="44">
        <f t="shared" si="24"/>
        <v>43</v>
      </c>
      <c r="V74" s="44">
        <f t="shared" si="24"/>
        <v>43</v>
      </c>
      <c r="W74" s="44">
        <f t="shared" si="24"/>
        <v>146</v>
      </c>
      <c r="X74" s="44">
        <f t="shared" si="24"/>
        <v>146</v>
      </c>
      <c r="Y74" s="44">
        <f t="shared" ref="Y74" si="25">Y78+Y82+Y86+Y90</f>
        <v>146</v>
      </c>
      <c r="Z74" s="49">
        <f>SUM(T74:Y74)</f>
        <v>567</v>
      </c>
      <c r="AA74" s="118">
        <v>2030</v>
      </c>
      <c r="AB74" s="33"/>
    </row>
    <row r="75" spans="1:33" s="71" customFormat="1" ht="31.5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61" t="s">
        <v>85</v>
      </c>
      <c r="S75" s="118" t="s">
        <v>37</v>
      </c>
      <c r="T75" s="44">
        <f t="shared" si="24"/>
        <v>20</v>
      </c>
      <c r="U75" s="44">
        <f t="shared" si="24"/>
        <v>20</v>
      </c>
      <c r="V75" s="44">
        <f t="shared" si="24"/>
        <v>20</v>
      </c>
      <c r="W75" s="44">
        <f t="shared" si="24"/>
        <v>19</v>
      </c>
      <c r="X75" s="44">
        <f t="shared" si="24"/>
        <v>19</v>
      </c>
      <c r="Y75" s="44">
        <f t="shared" ref="Y75" si="26">Y79+Y83+Y87+Y91</f>
        <v>19</v>
      </c>
      <c r="Z75" s="49">
        <f>Y75</f>
        <v>19</v>
      </c>
      <c r="AA75" s="118">
        <v>2030</v>
      </c>
      <c r="AB75" s="33"/>
    </row>
    <row r="76" spans="1:33" ht="46.9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61" t="s">
        <v>134</v>
      </c>
      <c r="S76" s="118" t="s">
        <v>37</v>
      </c>
      <c r="T76" s="44">
        <f>T80+T84+T88+T94+T92</f>
        <v>36</v>
      </c>
      <c r="U76" s="44">
        <f>U80+U84+U88+U94+U92</f>
        <v>36</v>
      </c>
      <c r="V76" s="44">
        <f>V80+V84+V88+V94+V92</f>
        <v>36</v>
      </c>
      <c r="W76" s="44">
        <f t="shared" ref="W76:X76" si="27">W80+W84+W88+W94+W92</f>
        <v>36</v>
      </c>
      <c r="X76" s="44">
        <f t="shared" si="27"/>
        <v>36</v>
      </c>
      <c r="Y76" s="44">
        <f t="shared" ref="Y76" si="28">Y80+Y84+Y88+Y94+Y92</f>
        <v>36</v>
      </c>
      <c r="Z76" s="49">
        <f>SUM(T76:Y76)</f>
        <v>216</v>
      </c>
      <c r="AA76" s="118">
        <v>2030</v>
      </c>
      <c r="AB76" s="105"/>
      <c r="AC76" s="87"/>
    </row>
    <row r="77" spans="1:33" ht="31.5" x14ac:dyDescent="0.25">
      <c r="A77" s="54" t="s">
        <v>17</v>
      </c>
      <c r="B77" s="54" t="s">
        <v>17</v>
      </c>
      <c r="C77" s="54" t="s">
        <v>21</v>
      </c>
      <c r="D77" s="54" t="s">
        <v>17</v>
      </c>
      <c r="E77" s="54" t="s">
        <v>20</v>
      </c>
      <c r="F77" s="54" t="s">
        <v>17</v>
      </c>
      <c r="G77" s="54" t="s">
        <v>21</v>
      </c>
      <c r="H77" s="54" t="s">
        <v>18</v>
      </c>
      <c r="I77" s="54" t="s">
        <v>23</v>
      </c>
      <c r="J77" s="54" t="s">
        <v>17</v>
      </c>
      <c r="K77" s="54" t="s">
        <v>17</v>
      </c>
      <c r="L77" s="54" t="s">
        <v>18</v>
      </c>
      <c r="M77" s="54" t="s">
        <v>39</v>
      </c>
      <c r="N77" s="54" t="s">
        <v>39</v>
      </c>
      <c r="O77" s="54" t="s">
        <v>39</v>
      </c>
      <c r="P77" s="54" t="s">
        <v>39</v>
      </c>
      <c r="Q77" s="54" t="s">
        <v>39</v>
      </c>
      <c r="R77" s="69" t="s">
        <v>86</v>
      </c>
      <c r="S77" s="55" t="s">
        <v>0</v>
      </c>
      <c r="T77" s="1">
        <v>1900</v>
      </c>
      <c r="U77" s="1">
        <v>1900</v>
      </c>
      <c r="V77" s="1">
        <v>1900</v>
      </c>
      <c r="W77" s="1">
        <v>1900</v>
      </c>
      <c r="X77" s="1">
        <v>1900</v>
      </c>
      <c r="Y77" s="1">
        <v>1900</v>
      </c>
      <c r="Z77" s="59">
        <f>SUM(T77:Y77)</f>
        <v>11400</v>
      </c>
      <c r="AA77" s="58">
        <v>2030</v>
      </c>
      <c r="AB77" s="102"/>
    </row>
    <row r="78" spans="1:33" ht="46.1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61" t="s">
        <v>87</v>
      </c>
      <c r="S78" s="118" t="s">
        <v>37</v>
      </c>
      <c r="T78" s="2">
        <v>15</v>
      </c>
      <c r="U78" s="2">
        <v>15</v>
      </c>
      <c r="V78" s="2">
        <v>15</v>
      </c>
      <c r="W78" s="2">
        <v>20</v>
      </c>
      <c r="X78" s="2">
        <v>20</v>
      </c>
      <c r="Y78" s="2">
        <v>20</v>
      </c>
      <c r="Z78" s="49">
        <f>SUM(T78:Y78)</f>
        <v>105</v>
      </c>
      <c r="AA78" s="41">
        <v>2030</v>
      </c>
      <c r="AB78" s="33"/>
    </row>
    <row r="79" spans="1:33" ht="32.2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61" t="s">
        <v>88</v>
      </c>
      <c r="S79" s="118" t="s">
        <v>37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2">
        <v>4</v>
      </c>
      <c r="Z79" s="45">
        <v>4</v>
      </c>
      <c r="AA79" s="41">
        <v>2030</v>
      </c>
      <c r="AB79" s="33"/>
    </row>
    <row r="80" spans="1:33" ht="47.2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61" t="s">
        <v>135</v>
      </c>
      <c r="S80" s="118" t="s">
        <v>37</v>
      </c>
      <c r="T80" s="44">
        <v>6</v>
      </c>
      <c r="U80" s="44">
        <v>6</v>
      </c>
      <c r="V80" s="44">
        <v>6</v>
      </c>
      <c r="W80" s="44">
        <v>6</v>
      </c>
      <c r="X80" s="44">
        <v>6</v>
      </c>
      <c r="Y80" s="44">
        <v>6</v>
      </c>
      <c r="Z80" s="49">
        <f>SUM(T80:Y80)</f>
        <v>36</v>
      </c>
      <c r="AA80" s="41">
        <v>2030</v>
      </c>
      <c r="AB80" s="105"/>
      <c r="AC80" s="87"/>
    </row>
    <row r="81" spans="1:29" ht="31.5" x14ac:dyDescent="0.25">
      <c r="A81" s="54" t="s">
        <v>17</v>
      </c>
      <c r="B81" s="54" t="s">
        <v>17</v>
      </c>
      <c r="C81" s="54" t="s">
        <v>23</v>
      </c>
      <c r="D81" s="54" t="s">
        <v>17</v>
      </c>
      <c r="E81" s="54" t="s">
        <v>20</v>
      </c>
      <c r="F81" s="54" t="s">
        <v>17</v>
      </c>
      <c r="G81" s="54" t="s">
        <v>21</v>
      </c>
      <c r="H81" s="54" t="s">
        <v>18</v>
      </c>
      <c r="I81" s="54" t="s">
        <v>23</v>
      </c>
      <c r="J81" s="54" t="s">
        <v>17</v>
      </c>
      <c r="K81" s="54" t="s">
        <v>17</v>
      </c>
      <c r="L81" s="54" t="s">
        <v>18</v>
      </c>
      <c r="M81" s="54" t="s">
        <v>39</v>
      </c>
      <c r="N81" s="54" t="s">
        <v>39</v>
      </c>
      <c r="O81" s="54" t="s">
        <v>39</v>
      </c>
      <c r="P81" s="54" t="s">
        <v>39</v>
      </c>
      <c r="Q81" s="54" t="s">
        <v>39</v>
      </c>
      <c r="R81" s="69" t="s">
        <v>89</v>
      </c>
      <c r="S81" s="55" t="s">
        <v>0</v>
      </c>
      <c r="T81" s="1">
        <v>1500</v>
      </c>
      <c r="U81" s="1">
        <v>1500</v>
      </c>
      <c r="V81" s="1">
        <v>1500</v>
      </c>
      <c r="W81" s="1">
        <v>1500</v>
      </c>
      <c r="X81" s="1">
        <v>1500</v>
      </c>
      <c r="Y81" s="1">
        <v>1500</v>
      </c>
      <c r="Z81" s="59">
        <f>SUM(T81:Y81)</f>
        <v>9000</v>
      </c>
      <c r="AA81" s="58">
        <v>2030</v>
      </c>
      <c r="AB81" s="101"/>
      <c r="AC81" s="93"/>
    </row>
    <row r="82" spans="1:29" ht="48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61" t="s">
        <v>122</v>
      </c>
      <c r="S82" s="118" t="s">
        <v>37</v>
      </c>
      <c r="T82" s="44">
        <v>4</v>
      </c>
      <c r="U82" s="44">
        <v>4</v>
      </c>
      <c r="V82" s="44">
        <v>4</v>
      </c>
      <c r="W82" s="44">
        <v>16</v>
      </c>
      <c r="X82" s="44">
        <v>16</v>
      </c>
      <c r="Y82" s="44">
        <v>16</v>
      </c>
      <c r="Z82" s="49">
        <f>SUM(T82:Y82)</f>
        <v>60</v>
      </c>
      <c r="AA82" s="41">
        <v>2030</v>
      </c>
      <c r="AB82" s="33"/>
    </row>
    <row r="83" spans="1:29" s="8" customFormat="1" ht="31.5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1" t="s">
        <v>123</v>
      </c>
      <c r="S83" s="118" t="s">
        <v>37</v>
      </c>
      <c r="T83" s="44">
        <v>7</v>
      </c>
      <c r="U83" s="44">
        <v>7</v>
      </c>
      <c r="V83" s="44">
        <v>7</v>
      </c>
      <c r="W83" s="44">
        <v>6</v>
      </c>
      <c r="X83" s="44">
        <v>6</v>
      </c>
      <c r="Y83" s="44">
        <v>6</v>
      </c>
      <c r="Z83" s="49">
        <v>6</v>
      </c>
      <c r="AA83" s="41">
        <v>2030</v>
      </c>
      <c r="AB83" s="105"/>
      <c r="AC83" s="87"/>
    </row>
    <row r="84" spans="1:29" ht="47.25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1" t="s">
        <v>136</v>
      </c>
      <c r="S84" s="118" t="s">
        <v>37</v>
      </c>
      <c r="T84" s="44">
        <v>13</v>
      </c>
      <c r="U84" s="44">
        <v>13</v>
      </c>
      <c r="V84" s="44">
        <v>13</v>
      </c>
      <c r="W84" s="44">
        <v>13</v>
      </c>
      <c r="X84" s="44">
        <v>13</v>
      </c>
      <c r="Y84" s="44">
        <v>13</v>
      </c>
      <c r="Z84" s="49">
        <f>SUM(T84:Y84)</f>
        <v>78</v>
      </c>
      <c r="AA84" s="41">
        <v>2030</v>
      </c>
      <c r="AB84" s="105"/>
      <c r="AC84" s="87"/>
    </row>
    <row r="85" spans="1:29" ht="31.5" x14ac:dyDescent="0.25">
      <c r="A85" s="54" t="s">
        <v>17</v>
      </c>
      <c r="B85" s="54" t="s">
        <v>17</v>
      </c>
      <c r="C85" s="54" t="s">
        <v>20</v>
      </c>
      <c r="D85" s="54" t="s">
        <v>17</v>
      </c>
      <c r="E85" s="54" t="s">
        <v>20</v>
      </c>
      <c r="F85" s="54" t="s">
        <v>17</v>
      </c>
      <c r="G85" s="54" t="s">
        <v>21</v>
      </c>
      <c r="H85" s="54" t="s">
        <v>18</v>
      </c>
      <c r="I85" s="54" t="s">
        <v>23</v>
      </c>
      <c r="J85" s="54" t="s">
        <v>17</v>
      </c>
      <c r="K85" s="54" t="s">
        <v>17</v>
      </c>
      <c r="L85" s="54" t="s">
        <v>18</v>
      </c>
      <c r="M85" s="54" t="s">
        <v>39</v>
      </c>
      <c r="N85" s="54" t="s">
        <v>39</v>
      </c>
      <c r="O85" s="54" t="s">
        <v>39</v>
      </c>
      <c r="P85" s="54" t="s">
        <v>39</v>
      </c>
      <c r="Q85" s="54" t="s">
        <v>39</v>
      </c>
      <c r="R85" s="69" t="s">
        <v>89</v>
      </c>
      <c r="S85" s="55" t="s">
        <v>0</v>
      </c>
      <c r="T85" s="1">
        <v>1500</v>
      </c>
      <c r="U85" s="1">
        <v>1500</v>
      </c>
      <c r="V85" s="1">
        <v>1500</v>
      </c>
      <c r="W85" s="1">
        <v>1500</v>
      </c>
      <c r="X85" s="1">
        <v>1500</v>
      </c>
      <c r="Y85" s="1">
        <v>1500</v>
      </c>
      <c r="Z85" s="59">
        <f>SUM(T85:Y85)</f>
        <v>9000</v>
      </c>
      <c r="AA85" s="58">
        <v>2030</v>
      </c>
      <c r="AB85" s="101"/>
      <c r="AC85" s="87"/>
    </row>
    <row r="86" spans="1:29" ht="47.2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1" t="s">
        <v>124</v>
      </c>
      <c r="S86" s="118" t="s">
        <v>37</v>
      </c>
      <c r="T86" s="2">
        <v>21</v>
      </c>
      <c r="U86" s="2">
        <v>21</v>
      </c>
      <c r="V86" s="2">
        <v>21</v>
      </c>
      <c r="W86" s="2">
        <v>90</v>
      </c>
      <c r="X86" s="2">
        <v>90</v>
      </c>
      <c r="Y86" s="2">
        <v>90</v>
      </c>
      <c r="Z86" s="49">
        <f>SUM(T86:Y86)</f>
        <v>333</v>
      </c>
      <c r="AA86" s="41">
        <v>2030</v>
      </c>
      <c r="AB86" s="105"/>
      <c r="AC86" s="87"/>
    </row>
    <row r="87" spans="1:29" ht="31.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125</v>
      </c>
      <c r="S87" s="118" t="s">
        <v>37</v>
      </c>
      <c r="T87" s="2">
        <v>4</v>
      </c>
      <c r="U87" s="2">
        <v>4</v>
      </c>
      <c r="V87" s="2">
        <v>4</v>
      </c>
      <c r="W87" s="2">
        <v>4</v>
      </c>
      <c r="X87" s="2">
        <v>4</v>
      </c>
      <c r="Y87" s="2">
        <v>4</v>
      </c>
      <c r="Z87" s="45">
        <v>4</v>
      </c>
      <c r="AA87" s="41">
        <v>2030</v>
      </c>
      <c r="AB87" s="107"/>
      <c r="AC87" s="87"/>
    </row>
    <row r="88" spans="1:29" ht="47.2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1" t="s">
        <v>137</v>
      </c>
      <c r="S88" s="118" t="s">
        <v>37</v>
      </c>
      <c r="T88" s="44">
        <v>9</v>
      </c>
      <c r="U88" s="44">
        <v>9</v>
      </c>
      <c r="V88" s="44">
        <v>9</v>
      </c>
      <c r="W88" s="44">
        <v>9</v>
      </c>
      <c r="X88" s="44">
        <v>9</v>
      </c>
      <c r="Y88" s="44">
        <v>9</v>
      </c>
      <c r="Z88" s="49">
        <f>SUM(T88:Y88)</f>
        <v>54</v>
      </c>
      <c r="AA88" s="41">
        <v>2030</v>
      </c>
      <c r="AB88" s="105"/>
      <c r="AC88" s="87"/>
    </row>
    <row r="89" spans="1:29" ht="31.5" x14ac:dyDescent="0.25">
      <c r="A89" s="54" t="s">
        <v>17</v>
      </c>
      <c r="B89" s="54" t="s">
        <v>17</v>
      </c>
      <c r="C89" s="54" t="s">
        <v>24</v>
      </c>
      <c r="D89" s="54" t="s">
        <v>17</v>
      </c>
      <c r="E89" s="54" t="s">
        <v>20</v>
      </c>
      <c r="F89" s="54" t="s">
        <v>17</v>
      </c>
      <c r="G89" s="54" t="s">
        <v>21</v>
      </c>
      <c r="H89" s="54" t="s">
        <v>18</v>
      </c>
      <c r="I89" s="54" t="s">
        <v>23</v>
      </c>
      <c r="J89" s="54" t="s">
        <v>17</v>
      </c>
      <c r="K89" s="54" t="s">
        <v>17</v>
      </c>
      <c r="L89" s="54" t="s">
        <v>18</v>
      </c>
      <c r="M89" s="54" t="s">
        <v>39</v>
      </c>
      <c r="N89" s="54" t="s">
        <v>39</v>
      </c>
      <c r="O89" s="54" t="s">
        <v>39</v>
      </c>
      <c r="P89" s="54" t="s">
        <v>39</v>
      </c>
      <c r="Q89" s="54" t="s">
        <v>39</v>
      </c>
      <c r="R89" s="69" t="s">
        <v>86</v>
      </c>
      <c r="S89" s="55" t="s">
        <v>0</v>
      </c>
      <c r="T89" s="1">
        <v>940.4</v>
      </c>
      <c r="U89" s="1">
        <v>940.4</v>
      </c>
      <c r="V89" s="1">
        <v>940.4</v>
      </c>
      <c r="W89" s="1">
        <v>940.4</v>
      </c>
      <c r="X89" s="1">
        <v>940.4</v>
      </c>
      <c r="Y89" s="1">
        <v>940.4</v>
      </c>
      <c r="Z89" s="59">
        <f>SUM(T89:Y89)</f>
        <v>5642.4</v>
      </c>
      <c r="AA89" s="58">
        <v>2030</v>
      </c>
      <c r="AB89" s="102"/>
    </row>
    <row r="90" spans="1:29" ht="46.9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40" t="s">
        <v>126</v>
      </c>
      <c r="S90" s="118" t="s">
        <v>37</v>
      </c>
      <c r="T90" s="44">
        <v>3</v>
      </c>
      <c r="U90" s="44">
        <v>3</v>
      </c>
      <c r="V90" s="44">
        <v>3</v>
      </c>
      <c r="W90" s="44">
        <v>20</v>
      </c>
      <c r="X90" s="44">
        <v>20</v>
      </c>
      <c r="Y90" s="44">
        <v>20</v>
      </c>
      <c r="Z90" s="49">
        <f>SUM(T90:Y90)</f>
        <v>69</v>
      </c>
      <c r="AA90" s="41">
        <v>2030</v>
      </c>
      <c r="AB90" s="33"/>
    </row>
    <row r="91" spans="1:29" ht="31.5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40" t="s">
        <v>127</v>
      </c>
      <c r="S91" s="41" t="s">
        <v>37</v>
      </c>
      <c r="T91" s="44">
        <v>5</v>
      </c>
      <c r="U91" s="44">
        <v>5</v>
      </c>
      <c r="V91" s="44">
        <v>5</v>
      </c>
      <c r="W91" s="44">
        <v>5</v>
      </c>
      <c r="X91" s="44">
        <v>5</v>
      </c>
      <c r="Y91" s="44">
        <v>5</v>
      </c>
      <c r="Z91" s="49">
        <f>Y91</f>
        <v>5</v>
      </c>
      <c r="AA91" s="41">
        <v>2030</v>
      </c>
      <c r="AB91" s="105"/>
      <c r="AC91" s="87"/>
    </row>
    <row r="92" spans="1:29" ht="47.2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138</v>
      </c>
      <c r="S92" s="118" t="s">
        <v>37</v>
      </c>
      <c r="T92" s="44">
        <v>8</v>
      </c>
      <c r="U92" s="44">
        <v>8</v>
      </c>
      <c r="V92" s="44">
        <v>8</v>
      </c>
      <c r="W92" s="44">
        <v>8</v>
      </c>
      <c r="X92" s="44">
        <v>8</v>
      </c>
      <c r="Y92" s="44">
        <v>8</v>
      </c>
      <c r="Z92" s="49">
        <f t="shared" ref="Z92:Z97" si="29">SUM(T92:Y92)</f>
        <v>48</v>
      </c>
      <c r="AA92" s="41">
        <v>2030</v>
      </c>
      <c r="AB92" s="105"/>
      <c r="AC92" s="87"/>
    </row>
    <row r="93" spans="1:29" ht="31.5" hidden="1" x14ac:dyDescent="0.25">
      <c r="A93" s="54" t="s">
        <v>17</v>
      </c>
      <c r="B93" s="54" t="s">
        <v>18</v>
      </c>
      <c r="C93" s="54" t="s">
        <v>23</v>
      </c>
      <c r="D93" s="54" t="s">
        <v>17</v>
      </c>
      <c r="E93" s="54" t="s">
        <v>20</v>
      </c>
      <c r="F93" s="54" t="s">
        <v>17</v>
      </c>
      <c r="G93" s="54" t="s">
        <v>21</v>
      </c>
      <c r="H93" s="54" t="s">
        <v>18</v>
      </c>
      <c r="I93" s="54" t="s">
        <v>23</v>
      </c>
      <c r="J93" s="54" t="s">
        <v>17</v>
      </c>
      <c r="K93" s="54" t="s">
        <v>17</v>
      </c>
      <c r="L93" s="54" t="s">
        <v>18</v>
      </c>
      <c r="M93" s="54" t="s">
        <v>39</v>
      </c>
      <c r="N93" s="54" t="s">
        <v>39</v>
      </c>
      <c r="O93" s="54" t="s">
        <v>39</v>
      </c>
      <c r="P93" s="54" t="s">
        <v>39</v>
      </c>
      <c r="Q93" s="54" t="s">
        <v>39</v>
      </c>
      <c r="R93" s="69" t="s">
        <v>86</v>
      </c>
      <c r="S93" s="55" t="s">
        <v>0</v>
      </c>
      <c r="T93" s="1"/>
      <c r="U93" s="1"/>
      <c r="V93" s="1"/>
      <c r="W93" s="1"/>
      <c r="X93" s="1"/>
      <c r="Y93" s="1"/>
      <c r="Z93" s="59">
        <f t="shared" si="29"/>
        <v>0</v>
      </c>
      <c r="AA93" s="58">
        <v>2022</v>
      </c>
      <c r="AB93" s="105"/>
      <c r="AC93" s="87"/>
    </row>
    <row r="94" spans="1:29" ht="48.6" hidden="1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1" t="s">
        <v>141</v>
      </c>
      <c r="S94" s="118" t="s">
        <v>37</v>
      </c>
      <c r="T94" s="44"/>
      <c r="U94" s="2"/>
      <c r="V94" s="2"/>
      <c r="W94" s="2"/>
      <c r="X94" s="2"/>
      <c r="Y94" s="2"/>
      <c r="Z94" s="45">
        <f t="shared" si="29"/>
        <v>0</v>
      </c>
      <c r="AA94" s="41">
        <v>2022</v>
      </c>
      <c r="AB94" s="105"/>
      <c r="AC94" s="87"/>
    </row>
    <row r="95" spans="1:29" x14ac:dyDescent="0.25">
      <c r="A95" s="54" t="s">
        <v>17</v>
      </c>
      <c r="B95" s="54" t="s">
        <v>18</v>
      </c>
      <c r="C95" s="54" t="s">
        <v>19</v>
      </c>
      <c r="D95" s="54" t="s">
        <v>17</v>
      </c>
      <c r="E95" s="54" t="s">
        <v>20</v>
      </c>
      <c r="F95" s="54" t="s">
        <v>17</v>
      </c>
      <c r="G95" s="54" t="s">
        <v>21</v>
      </c>
      <c r="H95" s="54" t="s">
        <v>18</v>
      </c>
      <c r="I95" s="54" t="s">
        <v>23</v>
      </c>
      <c r="J95" s="54" t="s">
        <v>17</v>
      </c>
      <c r="K95" s="54" t="s">
        <v>17</v>
      </c>
      <c r="L95" s="54" t="s">
        <v>18</v>
      </c>
      <c r="M95" s="54" t="s">
        <v>17</v>
      </c>
      <c r="N95" s="54" t="s">
        <v>17</v>
      </c>
      <c r="O95" s="54" t="s">
        <v>17</v>
      </c>
      <c r="P95" s="54" t="s">
        <v>17</v>
      </c>
      <c r="Q95" s="54" t="s">
        <v>17</v>
      </c>
      <c r="R95" s="156" t="s">
        <v>90</v>
      </c>
      <c r="S95" s="151" t="s">
        <v>0</v>
      </c>
      <c r="T95" s="59">
        <f>SUM(T96:T97)</f>
        <v>265775.90000000002</v>
      </c>
      <c r="U95" s="59">
        <f t="shared" ref="U95:Y95" si="30">SUM(U96:U97)</f>
        <v>299180.2</v>
      </c>
      <c r="V95" s="59">
        <f t="shared" si="30"/>
        <v>315104.7</v>
      </c>
      <c r="W95" s="59">
        <f t="shared" si="30"/>
        <v>130528.59999999999</v>
      </c>
      <c r="X95" s="59">
        <f>SUM(X96:X97)</f>
        <v>130528.59999999999</v>
      </c>
      <c r="Y95" s="59">
        <f t="shared" si="30"/>
        <v>130528.59999999999</v>
      </c>
      <c r="Z95" s="59">
        <f t="shared" si="29"/>
        <v>1271646.6000000001</v>
      </c>
      <c r="AA95" s="58">
        <v>2030</v>
      </c>
      <c r="AB95" s="101"/>
      <c r="AC95" s="87"/>
    </row>
    <row r="96" spans="1:29" x14ac:dyDescent="0.25">
      <c r="A96" s="54" t="s">
        <v>17</v>
      </c>
      <c r="B96" s="54" t="s">
        <v>18</v>
      </c>
      <c r="C96" s="54" t="s">
        <v>19</v>
      </c>
      <c r="D96" s="54" t="s">
        <v>17</v>
      </c>
      <c r="E96" s="54" t="s">
        <v>20</v>
      </c>
      <c r="F96" s="54" t="s">
        <v>17</v>
      </c>
      <c r="G96" s="54" t="s">
        <v>21</v>
      </c>
      <c r="H96" s="54" t="s">
        <v>18</v>
      </c>
      <c r="I96" s="54" t="s">
        <v>23</v>
      </c>
      <c r="J96" s="54" t="s">
        <v>17</v>
      </c>
      <c r="K96" s="54" t="s">
        <v>17</v>
      </c>
      <c r="L96" s="54" t="s">
        <v>18</v>
      </c>
      <c r="M96" s="54" t="s">
        <v>17</v>
      </c>
      <c r="N96" s="54" t="s">
        <v>18</v>
      </c>
      <c r="O96" s="54" t="s">
        <v>17</v>
      </c>
      <c r="P96" s="54" t="s">
        <v>17</v>
      </c>
      <c r="Q96" s="54" t="s">
        <v>17</v>
      </c>
      <c r="R96" s="157"/>
      <c r="S96" s="152"/>
      <c r="T96" s="1">
        <v>12856.9</v>
      </c>
      <c r="U96" s="1">
        <v>12856.9</v>
      </c>
      <c r="V96" s="1">
        <v>12856.9</v>
      </c>
      <c r="W96" s="1">
        <v>11795.4</v>
      </c>
      <c r="X96" s="1">
        <v>11795.4</v>
      </c>
      <c r="Y96" s="1">
        <v>11795.4</v>
      </c>
      <c r="Z96" s="59">
        <f t="shared" si="29"/>
        <v>73956.899999999994</v>
      </c>
      <c r="AA96" s="58">
        <v>2030</v>
      </c>
      <c r="AB96" s="101"/>
      <c r="AC96" s="87"/>
    </row>
    <row r="97" spans="1:30" x14ac:dyDescent="0.25">
      <c r="A97" s="54" t="s">
        <v>17</v>
      </c>
      <c r="B97" s="54" t="s">
        <v>18</v>
      </c>
      <c r="C97" s="54" t="s">
        <v>19</v>
      </c>
      <c r="D97" s="54" t="s">
        <v>17</v>
      </c>
      <c r="E97" s="54" t="s">
        <v>20</v>
      </c>
      <c r="F97" s="54" t="s">
        <v>17</v>
      </c>
      <c r="G97" s="54" t="s">
        <v>21</v>
      </c>
      <c r="H97" s="54" t="s">
        <v>18</v>
      </c>
      <c r="I97" s="54" t="s">
        <v>23</v>
      </c>
      <c r="J97" s="54" t="s">
        <v>17</v>
      </c>
      <c r="K97" s="54" t="s">
        <v>17</v>
      </c>
      <c r="L97" s="54" t="s">
        <v>18</v>
      </c>
      <c r="M97" s="54" t="s">
        <v>39</v>
      </c>
      <c r="N97" s="54" t="s">
        <v>39</v>
      </c>
      <c r="O97" s="54" t="s">
        <v>39</v>
      </c>
      <c r="P97" s="54" t="s">
        <v>39</v>
      </c>
      <c r="Q97" s="54" t="s">
        <v>39</v>
      </c>
      <c r="R97" s="158"/>
      <c r="S97" s="153"/>
      <c r="T97" s="1">
        <v>252919</v>
      </c>
      <c r="U97" s="1">
        <v>286323.3</v>
      </c>
      <c r="V97" s="1">
        <v>302247.8</v>
      </c>
      <c r="W97" s="1">
        <v>118733.2</v>
      </c>
      <c r="X97" s="1">
        <v>118733.2</v>
      </c>
      <c r="Y97" s="1">
        <v>118733.2</v>
      </c>
      <c r="Z97" s="59">
        <f t="shared" si="29"/>
        <v>1197689.7</v>
      </c>
      <c r="AA97" s="58">
        <v>2030</v>
      </c>
      <c r="AB97" s="101"/>
      <c r="AC97" s="87"/>
    </row>
    <row r="98" spans="1:30" ht="31.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61" t="s">
        <v>91</v>
      </c>
      <c r="S98" s="137" t="s">
        <v>37</v>
      </c>
      <c r="T98" s="2">
        <v>23492</v>
      </c>
      <c r="U98" s="2">
        <v>23492</v>
      </c>
      <c r="V98" s="2">
        <v>23492</v>
      </c>
      <c r="W98" s="2">
        <v>23492</v>
      </c>
      <c r="X98" s="2">
        <v>23492</v>
      </c>
      <c r="Y98" s="2">
        <v>23492</v>
      </c>
      <c r="Z98" s="49">
        <f>Y98</f>
        <v>23492</v>
      </c>
      <c r="AA98" s="41">
        <v>2030</v>
      </c>
      <c r="AB98" s="105"/>
      <c r="AC98" s="93"/>
      <c r="AD98" s="93"/>
    </row>
    <row r="99" spans="1:30" ht="31.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1" t="s">
        <v>92</v>
      </c>
      <c r="S99" s="118" t="s">
        <v>8</v>
      </c>
      <c r="T99" s="3">
        <v>95</v>
      </c>
      <c r="U99" s="3">
        <v>95</v>
      </c>
      <c r="V99" s="3">
        <v>95</v>
      </c>
      <c r="W99" s="3">
        <v>95</v>
      </c>
      <c r="X99" s="3">
        <v>95</v>
      </c>
      <c r="Y99" s="3">
        <v>95</v>
      </c>
      <c r="Z99" s="5">
        <v>95</v>
      </c>
      <c r="AA99" s="41">
        <v>2030</v>
      </c>
      <c r="AB99" s="33"/>
    </row>
    <row r="100" spans="1:30" ht="47.25" x14ac:dyDescent="0.25">
      <c r="A100" s="54"/>
      <c r="B100" s="54"/>
      <c r="C100" s="54"/>
      <c r="D100" s="54" t="s">
        <v>17</v>
      </c>
      <c r="E100" s="54" t="s">
        <v>20</v>
      </c>
      <c r="F100" s="54" t="s">
        <v>17</v>
      </c>
      <c r="G100" s="54" t="s">
        <v>21</v>
      </c>
      <c r="H100" s="54" t="s">
        <v>18</v>
      </c>
      <c r="I100" s="54" t="s">
        <v>23</v>
      </c>
      <c r="J100" s="54" t="s">
        <v>17</v>
      </c>
      <c r="K100" s="54" t="s">
        <v>17</v>
      </c>
      <c r="L100" s="54" t="s">
        <v>18</v>
      </c>
      <c r="M100" s="54" t="s">
        <v>39</v>
      </c>
      <c r="N100" s="54" t="s">
        <v>39</v>
      </c>
      <c r="O100" s="54" t="s">
        <v>39</v>
      </c>
      <c r="P100" s="54" t="s">
        <v>39</v>
      </c>
      <c r="Q100" s="54" t="s">
        <v>39</v>
      </c>
      <c r="R100" s="68" t="s">
        <v>209</v>
      </c>
      <c r="S100" s="58" t="s">
        <v>0</v>
      </c>
      <c r="T100" s="59">
        <f t="shared" ref="T100:X101" si="31">T104+T108+T112+T116</f>
        <v>4897.7</v>
      </c>
      <c r="U100" s="59">
        <f t="shared" si="31"/>
        <v>4897.7</v>
      </c>
      <c r="V100" s="59">
        <f t="shared" si="31"/>
        <v>4897.7</v>
      </c>
      <c r="W100" s="59">
        <f t="shared" si="31"/>
        <v>2897.7</v>
      </c>
      <c r="X100" s="59">
        <f t="shared" si="31"/>
        <v>2897.7</v>
      </c>
      <c r="Y100" s="59">
        <f t="shared" ref="Y100" si="32">Y104+Y108+Y112+Y116</f>
        <v>2897.7</v>
      </c>
      <c r="Z100" s="59">
        <f t="shared" ref="Z100:Z120" si="33">SUM(T100:Y100)</f>
        <v>23386.2</v>
      </c>
      <c r="AA100" s="58">
        <v>2030</v>
      </c>
      <c r="AB100" s="102"/>
    </row>
    <row r="101" spans="1:30" ht="31.1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40" t="s">
        <v>93</v>
      </c>
      <c r="S101" s="41" t="s">
        <v>37</v>
      </c>
      <c r="T101" s="44">
        <f t="shared" si="31"/>
        <v>409</v>
      </c>
      <c r="U101" s="44">
        <f t="shared" si="31"/>
        <v>409</v>
      </c>
      <c r="V101" s="44">
        <f t="shared" si="31"/>
        <v>409</v>
      </c>
      <c r="W101" s="44">
        <f t="shared" si="31"/>
        <v>406</v>
      </c>
      <c r="X101" s="44">
        <f t="shared" si="31"/>
        <v>406</v>
      </c>
      <c r="Y101" s="44">
        <f t="shared" ref="Y101" si="34">Y105+Y109+Y113+Y117</f>
        <v>406</v>
      </c>
      <c r="Z101" s="49">
        <f>Y101</f>
        <v>406</v>
      </c>
      <c r="AA101" s="41">
        <v>2030</v>
      </c>
      <c r="AB101" s="105"/>
      <c r="AC101" s="87"/>
    </row>
    <row r="102" spans="1:30" ht="31.1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136" t="s">
        <v>211</v>
      </c>
      <c r="S102" s="41" t="s">
        <v>37</v>
      </c>
      <c r="T102" s="44">
        <f t="shared" ref="T102:Y103" si="35">T106+T110+T114+T118</f>
        <v>0</v>
      </c>
      <c r="U102" s="44">
        <f t="shared" si="35"/>
        <v>0</v>
      </c>
      <c r="V102" s="44">
        <f t="shared" si="35"/>
        <v>0</v>
      </c>
      <c r="W102" s="44">
        <f t="shared" si="35"/>
        <v>4</v>
      </c>
      <c r="X102" s="44">
        <f t="shared" si="35"/>
        <v>4</v>
      </c>
      <c r="Y102" s="44">
        <f t="shared" si="35"/>
        <v>4</v>
      </c>
      <c r="Z102" s="49">
        <f>SUM(T102:Y102)</f>
        <v>12</v>
      </c>
      <c r="AA102" s="41">
        <v>2030</v>
      </c>
      <c r="AB102" s="112"/>
      <c r="AC102" s="87"/>
    </row>
    <row r="103" spans="1:30" ht="31.1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136" t="s">
        <v>189</v>
      </c>
      <c r="S103" s="41" t="s">
        <v>37</v>
      </c>
      <c r="T103" s="44">
        <f t="shared" si="35"/>
        <v>0</v>
      </c>
      <c r="U103" s="44">
        <f t="shared" si="35"/>
        <v>0</v>
      </c>
      <c r="V103" s="44">
        <f t="shared" si="35"/>
        <v>0</v>
      </c>
      <c r="W103" s="44">
        <f t="shared" si="35"/>
        <v>40</v>
      </c>
      <c r="X103" s="44">
        <f t="shared" si="35"/>
        <v>40</v>
      </c>
      <c r="Y103" s="44">
        <f t="shared" si="35"/>
        <v>40</v>
      </c>
      <c r="Z103" s="49">
        <f t="shared" si="33"/>
        <v>120</v>
      </c>
      <c r="AA103" s="41">
        <v>2030</v>
      </c>
      <c r="AB103" s="112"/>
      <c r="AC103" s="87"/>
    </row>
    <row r="104" spans="1:30" ht="47.25" x14ac:dyDescent="0.25">
      <c r="A104" s="54" t="s">
        <v>17</v>
      </c>
      <c r="B104" s="54" t="s">
        <v>17</v>
      </c>
      <c r="C104" s="54" t="s">
        <v>21</v>
      </c>
      <c r="D104" s="54" t="s">
        <v>17</v>
      </c>
      <c r="E104" s="54" t="s">
        <v>20</v>
      </c>
      <c r="F104" s="54" t="s">
        <v>17</v>
      </c>
      <c r="G104" s="54" t="s">
        <v>21</v>
      </c>
      <c r="H104" s="54" t="s">
        <v>18</v>
      </c>
      <c r="I104" s="54" t="s">
        <v>23</v>
      </c>
      <c r="J104" s="54" t="s">
        <v>17</v>
      </c>
      <c r="K104" s="54" t="s">
        <v>17</v>
      </c>
      <c r="L104" s="54" t="s">
        <v>18</v>
      </c>
      <c r="M104" s="54" t="s">
        <v>39</v>
      </c>
      <c r="N104" s="54" t="s">
        <v>39</v>
      </c>
      <c r="O104" s="54" t="s">
        <v>39</v>
      </c>
      <c r="P104" s="54" t="s">
        <v>39</v>
      </c>
      <c r="Q104" s="54" t="s">
        <v>39</v>
      </c>
      <c r="R104" s="69" t="s">
        <v>188</v>
      </c>
      <c r="S104" s="55" t="s">
        <v>0</v>
      </c>
      <c r="T104" s="1">
        <v>1592</v>
      </c>
      <c r="U104" s="1">
        <v>1592</v>
      </c>
      <c r="V104" s="1">
        <v>1592</v>
      </c>
      <c r="W104" s="1">
        <v>1092</v>
      </c>
      <c r="X104" s="1">
        <v>1092</v>
      </c>
      <c r="Y104" s="1">
        <v>1092</v>
      </c>
      <c r="Z104" s="59">
        <f t="shared" si="33"/>
        <v>8052</v>
      </c>
      <c r="AA104" s="58">
        <v>2030</v>
      </c>
      <c r="AB104" s="102"/>
    </row>
    <row r="105" spans="1:30" ht="47.25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72" t="s">
        <v>190</v>
      </c>
      <c r="S105" s="118" t="s">
        <v>37</v>
      </c>
      <c r="T105" s="44">
        <v>160</v>
      </c>
      <c r="U105" s="44">
        <v>160</v>
      </c>
      <c r="V105" s="44">
        <v>160</v>
      </c>
      <c r="W105" s="44">
        <v>157</v>
      </c>
      <c r="X105" s="44">
        <v>157</v>
      </c>
      <c r="Y105" s="44">
        <v>157</v>
      </c>
      <c r="Z105" s="49">
        <f>Y105</f>
        <v>157</v>
      </c>
      <c r="AA105" s="41">
        <v>2030</v>
      </c>
      <c r="AB105" s="107"/>
      <c r="AC105" s="93"/>
    </row>
    <row r="106" spans="1:30" ht="47.2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136" t="s">
        <v>205</v>
      </c>
      <c r="S106" s="41" t="s">
        <v>37</v>
      </c>
      <c r="T106" s="44">
        <v>0</v>
      </c>
      <c r="U106" s="44">
        <v>0</v>
      </c>
      <c r="V106" s="44">
        <v>0</v>
      </c>
      <c r="W106" s="44">
        <v>1</v>
      </c>
      <c r="X106" s="44">
        <v>1</v>
      </c>
      <c r="Y106" s="44">
        <v>1</v>
      </c>
      <c r="Z106" s="49">
        <f t="shared" ref="Z106:Z107" si="36">SUM(T106:Y106)</f>
        <v>3</v>
      </c>
      <c r="AA106" s="41">
        <v>2030</v>
      </c>
      <c r="AB106" s="107"/>
      <c r="AC106" s="93"/>
    </row>
    <row r="107" spans="1:30" ht="31.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136" t="s">
        <v>191</v>
      </c>
      <c r="S107" s="41" t="s">
        <v>37</v>
      </c>
      <c r="T107" s="44">
        <v>0</v>
      </c>
      <c r="U107" s="44">
        <v>0</v>
      </c>
      <c r="V107" s="44">
        <v>0</v>
      </c>
      <c r="W107" s="44">
        <v>15</v>
      </c>
      <c r="X107" s="44">
        <v>15</v>
      </c>
      <c r="Y107" s="44">
        <v>15</v>
      </c>
      <c r="Z107" s="49">
        <f t="shared" si="36"/>
        <v>45</v>
      </c>
      <c r="AA107" s="41">
        <v>2030</v>
      </c>
      <c r="AB107" s="107"/>
      <c r="AC107" s="93"/>
    </row>
    <row r="108" spans="1:30" ht="47.25" x14ac:dyDescent="0.25">
      <c r="A108" s="54" t="s">
        <v>17</v>
      </c>
      <c r="B108" s="54" t="s">
        <v>17</v>
      </c>
      <c r="C108" s="54" t="s">
        <v>23</v>
      </c>
      <c r="D108" s="54" t="s">
        <v>17</v>
      </c>
      <c r="E108" s="54" t="s">
        <v>20</v>
      </c>
      <c r="F108" s="54" t="s">
        <v>17</v>
      </c>
      <c r="G108" s="54" t="s">
        <v>21</v>
      </c>
      <c r="H108" s="54" t="s">
        <v>18</v>
      </c>
      <c r="I108" s="54" t="s">
        <v>23</v>
      </c>
      <c r="J108" s="54" t="s">
        <v>17</v>
      </c>
      <c r="K108" s="54" t="s">
        <v>17</v>
      </c>
      <c r="L108" s="54" t="s">
        <v>18</v>
      </c>
      <c r="M108" s="54" t="s">
        <v>39</v>
      </c>
      <c r="N108" s="54" t="s">
        <v>39</v>
      </c>
      <c r="O108" s="54" t="s">
        <v>39</v>
      </c>
      <c r="P108" s="54" t="s">
        <v>39</v>
      </c>
      <c r="Q108" s="54" t="s">
        <v>39</v>
      </c>
      <c r="R108" s="69" t="s">
        <v>188</v>
      </c>
      <c r="S108" s="55" t="s">
        <v>0</v>
      </c>
      <c r="T108" s="1">
        <v>1130.5</v>
      </c>
      <c r="U108" s="1">
        <v>1130.5</v>
      </c>
      <c r="V108" s="1">
        <v>1130.5</v>
      </c>
      <c r="W108" s="1">
        <v>630.5</v>
      </c>
      <c r="X108" s="1">
        <v>630.5</v>
      </c>
      <c r="Y108" s="1">
        <v>630.5</v>
      </c>
      <c r="Z108" s="59">
        <f t="shared" si="33"/>
        <v>5283</v>
      </c>
      <c r="AA108" s="58">
        <v>2030</v>
      </c>
      <c r="AB108" s="104"/>
      <c r="AC108" s="87"/>
    </row>
    <row r="109" spans="1:30" ht="47.25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61" t="s">
        <v>192</v>
      </c>
      <c r="S109" s="118" t="s">
        <v>37</v>
      </c>
      <c r="T109" s="44">
        <v>35</v>
      </c>
      <c r="U109" s="44">
        <v>35</v>
      </c>
      <c r="V109" s="44">
        <v>35</v>
      </c>
      <c r="W109" s="44">
        <v>35</v>
      </c>
      <c r="X109" s="44">
        <v>35</v>
      </c>
      <c r="Y109" s="44">
        <v>35</v>
      </c>
      <c r="Z109" s="49">
        <f>Y109</f>
        <v>35</v>
      </c>
      <c r="AA109" s="41">
        <v>2030</v>
      </c>
      <c r="AB109" s="105"/>
      <c r="AC109" s="87"/>
    </row>
    <row r="110" spans="1:30" ht="47.2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136" t="s">
        <v>204</v>
      </c>
      <c r="S110" s="41" t="s">
        <v>37</v>
      </c>
      <c r="T110" s="44">
        <v>0</v>
      </c>
      <c r="U110" s="44">
        <v>0</v>
      </c>
      <c r="V110" s="44">
        <v>0</v>
      </c>
      <c r="W110" s="44">
        <v>1</v>
      </c>
      <c r="X110" s="44">
        <v>1</v>
      </c>
      <c r="Y110" s="44">
        <v>1</v>
      </c>
      <c r="Z110" s="49">
        <f t="shared" ref="Z110:Z111" si="37">SUM(T110:Y110)</f>
        <v>3</v>
      </c>
      <c r="AA110" s="41">
        <v>2030</v>
      </c>
      <c r="AB110" s="112"/>
      <c r="AC110" s="87"/>
    </row>
    <row r="111" spans="1:30" ht="47.25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136" t="s">
        <v>193</v>
      </c>
      <c r="S111" s="41" t="s">
        <v>37</v>
      </c>
      <c r="T111" s="44">
        <v>0</v>
      </c>
      <c r="U111" s="44">
        <v>0</v>
      </c>
      <c r="V111" s="44">
        <v>0</v>
      </c>
      <c r="W111" s="44">
        <v>5</v>
      </c>
      <c r="X111" s="44">
        <v>5</v>
      </c>
      <c r="Y111" s="44">
        <v>5</v>
      </c>
      <c r="Z111" s="49">
        <f t="shared" si="37"/>
        <v>15</v>
      </c>
      <c r="AA111" s="41">
        <v>2030</v>
      </c>
      <c r="AB111" s="112"/>
      <c r="AC111" s="87"/>
    </row>
    <row r="112" spans="1:30" ht="47.25" x14ac:dyDescent="0.25">
      <c r="A112" s="54" t="s">
        <v>17</v>
      </c>
      <c r="B112" s="54" t="s">
        <v>17</v>
      </c>
      <c r="C112" s="54" t="s">
        <v>20</v>
      </c>
      <c r="D112" s="54" t="s">
        <v>17</v>
      </c>
      <c r="E112" s="54" t="s">
        <v>20</v>
      </c>
      <c r="F112" s="54" t="s">
        <v>17</v>
      </c>
      <c r="G112" s="54" t="s">
        <v>21</v>
      </c>
      <c r="H112" s="54" t="s">
        <v>18</v>
      </c>
      <c r="I112" s="54" t="s">
        <v>23</v>
      </c>
      <c r="J112" s="54" t="s">
        <v>17</v>
      </c>
      <c r="K112" s="54" t="s">
        <v>17</v>
      </c>
      <c r="L112" s="54" t="s">
        <v>18</v>
      </c>
      <c r="M112" s="54" t="s">
        <v>39</v>
      </c>
      <c r="N112" s="54" t="s">
        <v>39</v>
      </c>
      <c r="O112" s="54" t="s">
        <v>39</v>
      </c>
      <c r="P112" s="54" t="s">
        <v>39</v>
      </c>
      <c r="Q112" s="54" t="s">
        <v>39</v>
      </c>
      <c r="R112" s="69" t="s">
        <v>188</v>
      </c>
      <c r="S112" s="55" t="s">
        <v>0</v>
      </c>
      <c r="T112" s="1">
        <v>975.2</v>
      </c>
      <c r="U112" s="1">
        <v>975.2</v>
      </c>
      <c r="V112" s="1">
        <v>975.2</v>
      </c>
      <c r="W112" s="1">
        <v>475.2</v>
      </c>
      <c r="X112" s="1">
        <v>475.2</v>
      </c>
      <c r="Y112" s="1">
        <v>475.2</v>
      </c>
      <c r="Z112" s="59">
        <f t="shared" si="33"/>
        <v>4351.2</v>
      </c>
      <c r="AA112" s="58">
        <v>2030</v>
      </c>
      <c r="AB112" s="102"/>
    </row>
    <row r="113" spans="1:31" ht="47.25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40" t="s">
        <v>194</v>
      </c>
      <c r="S113" s="41" t="s">
        <v>37</v>
      </c>
      <c r="T113" s="44">
        <v>134</v>
      </c>
      <c r="U113" s="44">
        <v>134</v>
      </c>
      <c r="V113" s="44">
        <v>134</v>
      </c>
      <c r="W113" s="44">
        <v>134</v>
      </c>
      <c r="X113" s="44">
        <v>134</v>
      </c>
      <c r="Y113" s="44">
        <v>134</v>
      </c>
      <c r="Z113" s="49">
        <f>Y113</f>
        <v>134</v>
      </c>
      <c r="AA113" s="41">
        <v>2030</v>
      </c>
      <c r="AB113" s="105"/>
      <c r="AC113" s="87"/>
    </row>
    <row r="114" spans="1:31" ht="47.25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136" t="s">
        <v>203</v>
      </c>
      <c r="S114" s="41" t="s">
        <v>37</v>
      </c>
      <c r="T114" s="44">
        <v>0</v>
      </c>
      <c r="U114" s="44">
        <v>0</v>
      </c>
      <c r="V114" s="44">
        <v>0</v>
      </c>
      <c r="W114" s="44">
        <v>1</v>
      </c>
      <c r="X114" s="44">
        <v>1</v>
      </c>
      <c r="Y114" s="44">
        <v>1</v>
      </c>
      <c r="Z114" s="49">
        <f t="shared" ref="Z114:Z115" si="38">SUM(T114:Y114)</f>
        <v>3</v>
      </c>
      <c r="AA114" s="41">
        <v>2030</v>
      </c>
      <c r="AB114" s="112"/>
      <c r="AC114" s="87"/>
    </row>
    <row r="115" spans="1:31" ht="31.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136" t="s">
        <v>195</v>
      </c>
      <c r="S115" s="41" t="s">
        <v>37</v>
      </c>
      <c r="T115" s="44">
        <v>0</v>
      </c>
      <c r="U115" s="44">
        <v>0</v>
      </c>
      <c r="V115" s="44">
        <v>0</v>
      </c>
      <c r="W115" s="44">
        <v>10</v>
      </c>
      <c r="X115" s="44">
        <v>10</v>
      </c>
      <c r="Y115" s="44">
        <v>10</v>
      </c>
      <c r="Z115" s="49">
        <f t="shared" si="38"/>
        <v>30</v>
      </c>
      <c r="AA115" s="41">
        <v>2030</v>
      </c>
      <c r="AB115" s="112"/>
      <c r="AC115" s="87"/>
    </row>
    <row r="116" spans="1:31" ht="47.25" x14ac:dyDescent="0.25">
      <c r="A116" s="54" t="s">
        <v>17</v>
      </c>
      <c r="B116" s="54" t="s">
        <v>17</v>
      </c>
      <c r="C116" s="54" t="s">
        <v>24</v>
      </c>
      <c r="D116" s="54" t="s">
        <v>17</v>
      </c>
      <c r="E116" s="54" t="s">
        <v>20</v>
      </c>
      <c r="F116" s="54" t="s">
        <v>17</v>
      </c>
      <c r="G116" s="54" t="s">
        <v>21</v>
      </c>
      <c r="H116" s="54" t="s">
        <v>18</v>
      </c>
      <c r="I116" s="54" t="s">
        <v>23</v>
      </c>
      <c r="J116" s="54" t="s">
        <v>17</v>
      </c>
      <c r="K116" s="54" t="s">
        <v>17</v>
      </c>
      <c r="L116" s="54" t="s">
        <v>18</v>
      </c>
      <c r="M116" s="54" t="s">
        <v>39</v>
      </c>
      <c r="N116" s="54" t="s">
        <v>39</v>
      </c>
      <c r="O116" s="54" t="s">
        <v>39</v>
      </c>
      <c r="P116" s="54" t="s">
        <v>39</v>
      </c>
      <c r="Q116" s="54" t="s">
        <v>39</v>
      </c>
      <c r="R116" s="69" t="s">
        <v>188</v>
      </c>
      <c r="S116" s="55" t="s">
        <v>0</v>
      </c>
      <c r="T116" s="1">
        <v>1200</v>
      </c>
      <c r="U116" s="1">
        <v>1200</v>
      </c>
      <c r="V116" s="1">
        <v>1200</v>
      </c>
      <c r="W116" s="1">
        <v>700</v>
      </c>
      <c r="X116" s="1">
        <v>700</v>
      </c>
      <c r="Y116" s="1">
        <v>700</v>
      </c>
      <c r="Z116" s="59">
        <f t="shared" si="33"/>
        <v>5700</v>
      </c>
      <c r="AA116" s="58">
        <v>2030</v>
      </c>
      <c r="AB116" s="33"/>
    </row>
    <row r="117" spans="1:31" ht="47.25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 t="s">
        <v>196</v>
      </c>
      <c r="S117" s="41" t="s">
        <v>37</v>
      </c>
      <c r="T117" s="44">
        <v>80</v>
      </c>
      <c r="U117" s="44">
        <v>80</v>
      </c>
      <c r="V117" s="44">
        <v>80</v>
      </c>
      <c r="W117" s="44">
        <v>80</v>
      </c>
      <c r="X117" s="44">
        <v>80</v>
      </c>
      <c r="Y117" s="44">
        <v>80</v>
      </c>
      <c r="Z117" s="49">
        <f>Y117</f>
        <v>80</v>
      </c>
      <c r="AA117" s="41">
        <v>2030</v>
      </c>
      <c r="AB117" s="33"/>
    </row>
    <row r="118" spans="1:31" ht="47.25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136" t="s">
        <v>202</v>
      </c>
      <c r="S118" s="41" t="s">
        <v>37</v>
      </c>
      <c r="T118" s="44">
        <v>0</v>
      </c>
      <c r="U118" s="44">
        <v>0</v>
      </c>
      <c r="V118" s="44">
        <v>0</v>
      </c>
      <c r="W118" s="44">
        <v>1</v>
      </c>
      <c r="X118" s="44">
        <v>1</v>
      </c>
      <c r="Y118" s="44">
        <v>1</v>
      </c>
      <c r="Z118" s="49">
        <f t="shared" si="33"/>
        <v>3</v>
      </c>
      <c r="AA118" s="41">
        <v>2030</v>
      </c>
      <c r="AB118" s="33"/>
    </row>
    <row r="119" spans="1:31" ht="32.2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142" t="s">
        <v>197</v>
      </c>
      <c r="S119" s="41" t="s">
        <v>37</v>
      </c>
      <c r="T119" s="44">
        <v>0</v>
      </c>
      <c r="U119" s="44">
        <v>0</v>
      </c>
      <c r="V119" s="44">
        <v>0</v>
      </c>
      <c r="W119" s="44">
        <v>10</v>
      </c>
      <c r="X119" s="44">
        <v>10</v>
      </c>
      <c r="Y119" s="44">
        <v>10</v>
      </c>
      <c r="Z119" s="49">
        <f t="shared" si="33"/>
        <v>30</v>
      </c>
      <c r="AA119" s="41">
        <v>2030</v>
      </c>
      <c r="AB119" s="33"/>
    </row>
    <row r="120" spans="1:31" ht="31.5" x14ac:dyDescent="0.25">
      <c r="A120" s="54" t="s">
        <v>17</v>
      </c>
      <c r="B120" s="54" t="s">
        <v>18</v>
      </c>
      <c r="C120" s="54" t="s">
        <v>19</v>
      </c>
      <c r="D120" s="54" t="s">
        <v>17</v>
      </c>
      <c r="E120" s="54" t="s">
        <v>20</v>
      </c>
      <c r="F120" s="54" t="s">
        <v>17</v>
      </c>
      <c r="G120" s="54" t="s">
        <v>21</v>
      </c>
      <c r="H120" s="54" t="s">
        <v>18</v>
      </c>
      <c r="I120" s="54" t="s">
        <v>23</v>
      </c>
      <c r="J120" s="54" t="s">
        <v>17</v>
      </c>
      <c r="K120" s="54" t="s">
        <v>17</v>
      </c>
      <c r="L120" s="54" t="s">
        <v>18</v>
      </c>
      <c r="M120" s="54" t="s">
        <v>39</v>
      </c>
      <c r="N120" s="54" t="s">
        <v>39</v>
      </c>
      <c r="O120" s="54" t="s">
        <v>39</v>
      </c>
      <c r="P120" s="54" t="s">
        <v>39</v>
      </c>
      <c r="Q120" s="54" t="s">
        <v>39</v>
      </c>
      <c r="R120" s="116" t="s">
        <v>94</v>
      </c>
      <c r="S120" s="82" t="s">
        <v>0</v>
      </c>
      <c r="T120" s="59">
        <v>7697.2</v>
      </c>
      <c r="U120" s="59">
        <v>5200</v>
      </c>
      <c r="V120" s="59">
        <v>5200</v>
      </c>
      <c r="W120" s="59">
        <v>5200</v>
      </c>
      <c r="X120" s="59">
        <v>5200</v>
      </c>
      <c r="Y120" s="59">
        <v>5200</v>
      </c>
      <c r="Z120" s="59">
        <f t="shared" si="33"/>
        <v>33697.199999999997</v>
      </c>
      <c r="AA120" s="58">
        <v>2030</v>
      </c>
      <c r="AB120" s="105"/>
      <c r="AC120" s="93"/>
      <c r="AD120" s="93"/>
      <c r="AE120" s="93"/>
    </row>
    <row r="121" spans="1:31" s="71" customFormat="1" ht="47.25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40" t="s">
        <v>95</v>
      </c>
      <c r="S121" s="41" t="s">
        <v>37</v>
      </c>
      <c r="T121" s="2">
        <v>4</v>
      </c>
      <c r="U121" s="2">
        <v>4</v>
      </c>
      <c r="V121" s="2">
        <v>4</v>
      </c>
      <c r="W121" s="2">
        <v>4</v>
      </c>
      <c r="X121" s="2">
        <v>4</v>
      </c>
      <c r="Y121" s="2">
        <v>4</v>
      </c>
      <c r="Z121" s="45">
        <v>4</v>
      </c>
      <c r="AA121" s="41">
        <v>2030</v>
      </c>
      <c r="AB121" s="33"/>
      <c r="AC121" s="87"/>
    </row>
    <row r="122" spans="1:31" s="71" customFormat="1" ht="31.5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40" t="s">
        <v>227</v>
      </c>
      <c r="S122" s="41" t="s">
        <v>37</v>
      </c>
      <c r="T122" s="2">
        <v>120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45">
        <v>120</v>
      </c>
      <c r="AA122" s="41">
        <v>2025</v>
      </c>
      <c r="AB122" s="33"/>
      <c r="AC122" s="87"/>
    </row>
    <row r="123" spans="1:31" s="71" customFormat="1" ht="31.5" x14ac:dyDescent="0.25">
      <c r="A123" s="54"/>
      <c r="B123" s="54"/>
      <c r="C123" s="54"/>
      <c r="D123" s="54" t="s">
        <v>17</v>
      </c>
      <c r="E123" s="54" t="s">
        <v>20</v>
      </c>
      <c r="F123" s="54" t="s">
        <v>17</v>
      </c>
      <c r="G123" s="54" t="s">
        <v>21</v>
      </c>
      <c r="H123" s="54" t="s">
        <v>18</v>
      </c>
      <c r="I123" s="54" t="s">
        <v>23</v>
      </c>
      <c r="J123" s="54" t="s">
        <v>17</v>
      </c>
      <c r="K123" s="54" t="s">
        <v>17</v>
      </c>
      <c r="L123" s="54" t="s">
        <v>18</v>
      </c>
      <c r="M123" s="54" t="s">
        <v>39</v>
      </c>
      <c r="N123" s="54" t="s">
        <v>39</v>
      </c>
      <c r="O123" s="54" t="s">
        <v>39</v>
      </c>
      <c r="P123" s="54" t="s">
        <v>39</v>
      </c>
      <c r="Q123" s="54" t="s">
        <v>39</v>
      </c>
      <c r="R123" s="117" t="s">
        <v>96</v>
      </c>
      <c r="S123" s="58" t="s">
        <v>0</v>
      </c>
      <c r="T123" s="59">
        <f>T128+T126+T136</f>
        <v>143627.9</v>
      </c>
      <c r="U123" s="59">
        <f t="shared" ref="U123:Y123" si="39">U128+U126+U136</f>
        <v>140244.9</v>
      </c>
      <c r="V123" s="59">
        <f t="shared" si="39"/>
        <v>140244.9</v>
      </c>
      <c r="W123" s="59">
        <f t="shared" si="39"/>
        <v>107888</v>
      </c>
      <c r="X123" s="59">
        <f t="shared" si="39"/>
        <v>107888</v>
      </c>
      <c r="Y123" s="59">
        <f t="shared" si="39"/>
        <v>107888</v>
      </c>
      <c r="Z123" s="59">
        <f>SUM(T123:Y123)</f>
        <v>747781.7</v>
      </c>
      <c r="AA123" s="58">
        <v>2030</v>
      </c>
      <c r="AB123" s="33"/>
    </row>
    <row r="124" spans="1:31" s="71" customFormat="1" ht="31.5" hidden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48" t="s">
        <v>165</v>
      </c>
      <c r="S124" s="41" t="s">
        <v>45</v>
      </c>
      <c r="T124" s="4">
        <f>T129</f>
        <v>3.7</v>
      </c>
      <c r="U124" s="4">
        <f t="shared" ref="U124:Y124" si="40">U129</f>
        <v>3.7</v>
      </c>
      <c r="V124" s="4">
        <f t="shared" si="40"/>
        <v>3.7</v>
      </c>
      <c r="W124" s="4">
        <f t="shared" si="40"/>
        <v>3.7</v>
      </c>
      <c r="X124" s="4">
        <f t="shared" si="40"/>
        <v>3.7</v>
      </c>
      <c r="Y124" s="4">
        <f t="shared" si="40"/>
        <v>3.7</v>
      </c>
      <c r="Z124" s="6">
        <v>3.7</v>
      </c>
      <c r="AA124" s="41">
        <v>2030</v>
      </c>
      <c r="AB124" s="33"/>
    </row>
    <row r="125" spans="1:31" s="51" customFormat="1" ht="31.1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40" t="s">
        <v>206</v>
      </c>
      <c r="S125" s="41" t="s">
        <v>45</v>
      </c>
      <c r="T125" s="3">
        <f>T134+T127+T137</f>
        <v>2574.4999999999995</v>
      </c>
      <c r="U125" s="3">
        <f t="shared" ref="U125:Y125" si="41">U134+U127+U137</f>
        <v>2214.1999999999998</v>
      </c>
      <c r="V125" s="3">
        <f t="shared" si="41"/>
        <v>2214.1999999999998</v>
      </c>
      <c r="W125" s="3">
        <f t="shared" si="41"/>
        <v>2214.1999999999998</v>
      </c>
      <c r="X125" s="3">
        <f t="shared" si="41"/>
        <v>2214.1999999999998</v>
      </c>
      <c r="Y125" s="3">
        <f t="shared" si="41"/>
        <v>2214.1999999999998</v>
      </c>
      <c r="Z125" s="6">
        <f>Y125</f>
        <v>2214.1999999999998</v>
      </c>
      <c r="AA125" s="41">
        <v>2030</v>
      </c>
      <c r="AB125" s="33"/>
    </row>
    <row r="126" spans="1:31" s="71" customFormat="1" ht="31.5" x14ac:dyDescent="0.25">
      <c r="A126" s="54" t="s">
        <v>17</v>
      </c>
      <c r="B126" s="54" t="s">
        <v>17</v>
      </c>
      <c r="C126" s="54" t="s">
        <v>23</v>
      </c>
      <c r="D126" s="54" t="s">
        <v>17</v>
      </c>
      <c r="E126" s="54" t="s">
        <v>20</v>
      </c>
      <c r="F126" s="54" t="s">
        <v>17</v>
      </c>
      <c r="G126" s="54" t="s">
        <v>21</v>
      </c>
      <c r="H126" s="54" t="s">
        <v>18</v>
      </c>
      <c r="I126" s="54" t="s">
        <v>23</v>
      </c>
      <c r="J126" s="54" t="s">
        <v>17</v>
      </c>
      <c r="K126" s="54" t="s">
        <v>17</v>
      </c>
      <c r="L126" s="54" t="s">
        <v>18</v>
      </c>
      <c r="M126" s="54" t="s">
        <v>39</v>
      </c>
      <c r="N126" s="54" t="s">
        <v>39</v>
      </c>
      <c r="O126" s="54" t="s">
        <v>39</v>
      </c>
      <c r="P126" s="54" t="s">
        <v>39</v>
      </c>
      <c r="Q126" s="54" t="s">
        <v>39</v>
      </c>
      <c r="R126" s="117" t="s">
        <v>96</v>
      </c>
      <c r="S126" s="55" t="s">
        <v>0</v>
      </c>
      <c r="T126" s="1">
        <v>2266.5</v>
      </c>
      <c r="U126" s="1">
        <v>2266.5</v>
      </c>
      <c r="V126" s="1">
        <v>2266.5</v>
      </c>
      <c r="W126" s="1">
        <v>2266.5</v>
      </c>
      <c r="X126" s="1">
        <v>2266.5</v>
      </c>
      <c r="Y126" s="1">
        <v>2266.5</v>
      </c>
      <c r="Z126" s="59">
        <f>SUM(T126:Y126)</f>
        <v>13599</v>
      </c>
      <c r="AA126" s="58">
        <v>2030</v>
      </c>
      <c r="AB126" s="33"/>
    </row>
    <row r="127" spans="1:31" s="51" customFormat="1" ht="31.5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0" t="s">
        <v>207</v>
      </c>
      <c r="S127" s="41" t="s">
        <v>45</v>
      </c>
      <c r="T127" s="3">
        <v>13.6</v>
      </c>
      <c r="U127" s="3">
        <v>13.6</v>
      </c>
      <c r="V127" s="3">
        <v>13.6</v>
      </c>
      <c r="W127" s="3">
        <v>13.6</v>
      </c>
      <c r="X127" s="3">
        <v>13.6</v>
      </c>
      <c r="Y127" s="3">
        <v>13.6</v>
      </c>
      <c r="Z127" s="6">
        <f>Y127</f>
        <v>13.6</v>
      </c>
      <c r="AA127" s="41">
        <v>2030</v>
      </c>
      <c r="AB127" s="33"/>
    </row>
    <row r="128" spans="1:31" s="71" customFormat="1" ht="31.5" x14ac:dyDescent="0.25">
      <c r="A128" s="54" t="s">
        <v>17</v>
      </c>
      <c r="B128" s="54" t="s">
        <v>18</v>
      </c>
      <c r="C128" s="54" t="s">
        <v>19</v>
      </c>
      <c r="D128" s="54" t="s">
        <v>17</v>
      </c>
      <c r="E128" s="54" t="s">
        <v>20</v>
      </c>
      <c r="F128" s="54" t="s">
        <v>17</v>
      </c>
      <c r="G128" s="54" t="s">
        <v>21</v>
      </c>
      <c r="H128" s="54" t="s">
        <v>18</v>
      </c>
      <c r="I128" s="54" t="s">
        <v>23</v>
      </c>
      <c r="J128" s="54" t="s">
        <v>17</v>
      </c>
      <c r="K128" s="54" t="s">
        <v>17</v>
      </c>
      <c r="L128" s="54" t="s">
        <v>18</v>
      </c>
      <c r="M128" s="54" t="s">
        <v>39</v>
      </c>
      <c r="N128" s="54" t="s">
        <v>39</v>
      </c>
      <c r="O128" s="54" t="s">
        <v>39</v>
      </c>
      <c r="P128" s="54" t="s">
        <v>39</v>
      </c>
      <c r="Q128" s="54" t="s">
        <v>39</v>
      </c>
      <c r="R128" s="117" t="s">
        <v>96</v>
      </c>
      <c r="S128" s="55" t="s">
        <v>0</v>
      </c>
      <c r="T128" s="1">
        <v>135000</v>
      </c>
      <c r="U128" s="1">
        <v>135000</v>
      </c>
      <c r="V128" s="1">
        <v>135000</v>
      </c>
      <c r="W128" s="1">
        <v>102643.1</v>
      </c>
      <c r="X128" s="1">
        <v>102643.1</v>
      </c>
      <c r="Y128" s="1">
        <v>102643.1</v>
      </c>
      <c r="Z128" s="59">
        <f>SUM(T128:Y128)</f>
        <v>712929.29999999993</v>
      </c>
      <c r="AA128" s="58">
        <v>2030</v>
      </c>
      <c r="AB128" s="33"/>
    </row>
    <row r="129" spans="1:30" s="71" customFormat="1" ht="31.5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48" t="s">
        <v>214</v>
      </c>
      <c r="S129" s="41" t="s">
        <v>45</v>
      </c>
      <c r="T129" s="3">
        <v>3.7</v>
      </c>
      <c r="U129" s="3">
        <v>3.7</v>
      </c>
      <c r="V129" s="3">
        <v>3.7</v>
      </c>
      <c r="W129" s="3">
        <v>3.7</v>
      </c>
      <c r="X129" s="3">
        <v>3.7</v>
      </c>
      <c r="Y129" s="3">
        <v>3.7</v>
      </c>
      <c r="Z129" s="6">
        <v>3.7</v>
      </c>
      <c r="AA129" s="41">
        <v>2030</v>
      </c>
      <c r="AB129" s="33"/>
    </row>
    <row r="130" spans="1:30" ht="31.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40" t="s">
        <v>215</v>
      </c>
      <c r="S130" s="41" t="s">
        <v>37</v>
      </c>
      <c r="T130" s="44">
        <v>70</v>
      </c>
      <c r="U130" s="44">
        <v>70</v>
      </c>
      <c r="V130" s="44">
        <v>70</v>
      </c>
      <c r="W130" s="44">
        <v>70</v>
      </c>
      <c r="X130" s="44">
        <v>70</v>
      </c>
      <c r="Y130" s="44">
        <v>70</v>
      </c>
      <c r="Z130" s="49">
        <v>70</v>
      </c>
      <c r="AA130" s="41">
        <v>2030</v>
      </c>
      <c r="AB130" s="105"/>
      <c r="AC130" s="87"/>
    </row>
    <row r="131" spans="1:30" ht="47.4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61" t="s">
        <v>216</v>
      </c>
      <c r="S131" s="41" t="s">
        <v>37</v>
      </c>
      <c r="T131" s="44">
        <v>3100</v>
      </c>
      <c r="U131" s="44">
        <v>3100</v>
      </c>
      <c r="V131" s="44">
        <v>3100</v>
      </c>
      <c r="W131" s="44">
        <v>3100</v>
      </c>
      <c r="X131" s="44">
        <v>3100</v>
      </c>
      <c r="Y131" s="44">
        <v>3100</v>
      </c>
      <c r="Z131" s="49">
        <f>SUM(T131:Y131)</f>
        <v>18600</v>
      </c>
      <c r="AA131" s="41">
        <v>2030</v>
      </c>
      <c r="AB131" s="105"/>
      <c r="AC131" s="87"/>
    </row>
    <row r="132" spans="1:30" ht="31.5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61" t="s">
        <v>217</v>
      </c>
      <c r="S132" s="137" t="s">
        <v>31</v>
      </c>
      <c r="T132" s="3">
        <v>13000</v>
      </c>
      <c r="U132" s="3">
        <v>13000</v>
      </c>
      <c r="V132" s="3">
        <v>13000</v>
      </c>
      <c r="W132" s="3">
        <v>13000</v>
      </c>
      <c r="X132" s="3">
        <v>13000</v>
      </c>
      <c r="Y132" s="3">
        <v>13000</v>
      </c>
      <c r="Z132" s="6">
        <f>SUM(T132:Y132)</f>
        <v>78000</v>
      </c>
      <c r="AA132" s="41">
        <v>2030</v>
      </c>
      <c r="AB132" s="105"/>
      <c r="AC132" s="87"/>
    </row>
    <row r="133" spans="1:30" s="51" customFormat="1" ht="31.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1" t="s">
        <v>225</v>
      </c>
      <c r="S133" s="137" t="s">
        <v>33</v>
      </c>
      <c r="T133" s="3">
        <v>12053</v>
      </c>
      <c r="U133" s="3">
        <v>12053</v>
      </c>
      <c r="V133" s="3">
        <v>12053</v>
      </c>
      <c r="W133" s="3">
        <v>12053</v>
      </c>
      <c r="X133" s="3">
        <v>12053</v>
      </c>
      <c r="Y133" s="3">
        <v>12053</v>
      </c>
      <c r="Z133" s="6">
        <f>SUM(T133:Y133)</f>
        <v>72318</v>
      </c>
      <c r="AA133" s="41">
        <v>2030</v>
      </c>
      <c r="AB133" s="105"/>
      <c r="AC133" s="87"/>
    </row>
    <row r="134" spans="1:30" s="51" customFormat="1" ht="47.25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40" t="s">
        <v>224</v>
      </c>
      <c r="S134" s="41" t="s">
        <v>45</v>
      </c>
      <c r="T134" s="3">
        <v>2168.1999999999998</v>
      </c>
      <c r="U134" s="3">
        <v>2168.1999999999998</v>
      </c>
      <c r="V134" s="3">
        <v>2168.1999999999998</v>
      </c>
      <c r="W134" s="3">
        <v>2168.1999999999998</v>
      </c>
      <c r="X134" s="3">
        <v>2168.1999999999998</v>
      </c>
      <c r="Y134" s="3">
        <v>2168.1999999999998</v>
      </c>
      <c r="Z134" s="6">
        <f>Y134</f>
        <v>2168.1999999999998</v>
      </c>
      <c r="AA134" s="41">
        <v>2030</v>
      </c>
      <c r="AB134" s="33"/>
    </row>
    <row r="135" spans="1:30" ht="47.25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48" t="s">
        <v>218</v>
      </c>
      <c r="S135" s="41" t="s">
        <v>35</v>
      </c>
      <c r="T135" s="44">
        <v>248</v>
      </c>
      <c r="U135" s="44">
        <v>249</v>
      </c>
      <c r="V135" s="44">
        <v>249</v>
      </c>
      <c r="W135" s="44">
        <v>248</v>
      </c>
      <c r="X135" s="44">
        <v>248</v>
      </c>
      <c r="Y135" s="44">
        <v>247</v>
      </c>
      <c r="Z135" s="49">
        <f>SUM(T135:Y135)</f>
        <v>1489</v>
      </c>
      <c r="AA135" s="41">
        <v>2030</v>
      </c>
      <c r="AB135" s="33"/>
    </row>
    <row r="136" spans="1:30" s="71" customFormat="1" ht="31.5" x14ac:dyDescent="0.25">
      <c r="A136" s="54" t="s">
        <v>17</v>
      </c>
      <c r="B136" s="54" t="s">
        <v>18</v>
      </c>
      <c r="C136" s="54" t="s">
        <v>23</v>
      </c>
      <c r="D136" s="54" t="s">
        <v>17</v>
      </c>
      <c r="E136" s="54" t="s">
        <v>20</v>
      </c>
      <c r="F136" s="54" t="s">
        <v>17</v>
      </c>
      <c r="G136" s="54" t="s">
        <v>21</v>
      </c>
      <c r="H136" s="54" t="s">
        <v>18</v>
      </c>
      <c r="I136" s="54" t="s">
        <v>23</v>
      </c>
      <c r="J136" s="54" t="s">
        <v>17</v>
      </c>
      <c r="K136" s="54" t="s">
        <v>17</v>
      </c>
      <c r="L136" s="54" t="s">
        <v>18</v>
      </c>
      <c r="M136" s="54" t="s">
        <v>39</v>
      </c>
      <c r="N136" s="54" t="s">
        <v>39</v>
      </c>
      <c r="O136" s="54" t="s">
        <v>39</v>
      </c>
      <c r="P136" s="54" t="s">
        <v>39</v>
      </c>
      <c r="Q136" s="54" t="s">
        <v>39</v>
      </c>
      <c r="R136" s="139" t="s">
        <v>96</v>
      </c>
      <c r="S136" s="55" t="s">
        <v>0</v>
      </c>
      <c r="T136" s="1">
        <v>6361.4</v>
      </c>
      <c r="U136" s="1">
        <v>2978.4</v>
      </c>
      <c r="V136" s="1">
        <v>2978.4</v>
      </c>
      <c r="W136" s="1">
        <v>2978.4</v>
      </c>
      <c r="X136" s="1">
        <v>2978.4</v>
      </c>
      <c r="Y136" s="1">
        <v>2978.4</v>
      </c>
      <c r="Z136" s="59">
        <f>SUM(T136:Y136)</f>
        <v>21253.4</v>
      </c>
      <c r="AA136" s="58">
        <v>2030</v>
      </c>
      <c r="AB136" s="33"/>
    </row>
    <row r="137" spans="1:30" s="51" customFormat="1" ht="47.25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40" t="s">
        <v>226</v>
      </c>
      <c r="S137" s="41" t="s">
        <v>45</v>
      </c>
      <c r="T137" s="3">
        <v>392.7</v>
      </c>
      <c r="U137" s="3">
        <v>32.4</v>
      </c>
      <c r="V137" s="3">
        <v>32.4</v>
      </c>
      <c r="W137" s="3">
        <v>32.4</v>
      </c>
      <c r="X137" s="3">
        <v>32.4</v>
      </c>
      <c r="Y137" s="3">
        <v>32.4</v>
      </c>
      <c r="Z137" s="6">
        <f>T137</f>
        <v>392.7</v>
      </c>
      <c r="AA137" s="41">
        <v>2030</v>
      </c>
      <c r="AB137" s="33"/>
    </row>
    <row r="138" spans="1:30" ht="31.5" x14ac:dyDescent="0.25">
      <c r="A138" s="54"/>
      <c r="B138" s="54"/>
      <c r="C138" s="54"/>
      <c r="D138" s="54" t="s">
        <v>17</v>
      </c>
      <c r="E138" s="54" t="s">
        <v>20</v>
      </c>
      <c r="F138" s="54" t="s">
        <v>17</v>
      </c>
      <c r="G138" s="54" t="s">
        <v>21</v>
      </c>
      <c r="H138" s="54" t="s">
        <v>18</v>
      </c>
      <c r="I138" s="54" t="s">
        <v>23</v>
      </c>
      <c r="J138" s="54" t="s">
        <v>17</v>
      </c>
      <c r="K138" s="54" t="s">
        <v>17</v>
      </c>
      <c r="L138" s="54" t="s">
        <v>18</v>
      </c>
      <c r="M138" s="54" t="s">
        <v>39</v>
      </c>
      <c r="N138" s="54" t="s">
        <v>39</v>
      </c>
      <c r="O138" s="54" t="s">
        <v>39</v>
      </c>
      <c r="P138" s="54" t="s">
        <v>39</v>
      </c>
      <c r="Q138" s="54" t="s">
        <v>39</v>
      </c>
      <c r="R138" s="68" t="s">
        <v>198</v>
      </c>
      <c r="S138" s="58" t="s">
        <v>0</v>
      </c>
      <c r="T138" s="59">
        <f t="shared" ref="T138:U139" si="42">T140+T142+T144+T146</f>
        <v>3750</v>
      </c>
      <c r="U138" s="59">
        <f t="shared" si="42"/>
        <v>3750</v>
      </c>
      <c r="V138" s="59">
        <f t="shared" ref="V138:Y138" si="43">V140+V142+V144+V146</f>
        <v>3750</v>
      </c>
      <c r="W138" s="59">
        <f t="shared" si="43"/>
        <v>3750</v>
      </c>
      <c r="X138" s="59">
        <f t="shared" si="43"/>
        <v>3750</v>
      </c>
      <c r="Y138" s="59">
        <f t="shared" si="43"/>
        <v>3750</v>
      </c>
      <c r="Z138" s="59">
        <f t="shared" ref="Z138:Z147" si="44">SUM(T138:Y138)</f>
        <v>22500</v>
      </c>
      <c r="AA138" s="58">
        <v>2030</v>
      </c>
      <c r="AC138" s="89"/>
      <c r="AD138" s="89"/>
    </row>
    <row r="139" spans="1:30" ht="31.5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40" t="s">
        <v>151</v>
      </c>
      <c r="S139" s="41" t="s">
        <v>45</v>
      </c>
      <c r="T139" s="3">
        <f t="shared" si="42"/>
        <v>410.8</v>
      </c>
      <c r="U139" s="3">
        <f t="shared" si="42"/>
        <v>410.8</v>
      </c>
      <c r="V139" s="3">
        <f t="shared" ref="V139:Y139" si="45">V141+V143+V145+V147</f>
        <v>410.8</v>
      </c>
      <c r="W139" s="3">
        <f t="shared" si="45"/>
        <v>413.5</v>
      </c>
      <c r="X139" s="3">
        <f t="shared" si="45"/>
        <v>413.5</v>
      </c>
      <c r="Y139" s="3">
        <f t="shared" si="45"/>
        <v>413.5</v>
      </c>
      <c r="Z139" s="6">
        <f>SUM(T139:Y139)</f>
        <v>2472.9</v>
      </c>
      <c r="AA139" s="41">
        <v>2030</v>
      </c>
      <c r="AC139" s="89"/>
      <c r="AD139" s="89"/>
    </row>
    <row r="140" spans="1:30" ht="31.5" x14ac:dyDescent="0.25">
      <c r="A140" s="54" t="s">
        <v>17</v>
      </c>
      <c r="B140" s="54" t="s">
        <v>17</v>
      </c>
      <c r="C140" s="54" t="s">
        <v>21</v>
      </c>
      <c r="D140" s="54" t="s">
        <v>17</v>
      </c>
      <c r="E140" s="54" t="s">
        <v>20</v>
      </c>
      <c r="F140" s="54" t="s">
        <v>17</v>
      </c>
      <c r="G140" s="54" t="s">
        <v>21</v>
      </c>
      <c r="H140" s="54" t="s">
        <v>18</v>
      </c>
      <c r="I140" s="54" t="s">
        <v>23</v>
      </c>
      <c r="J140" s="54" t="s">
        <v>17</v>
      </c>
      <c r="K140" s="54" t="s">
        <v>17</v>
      </c>
      <c r="L140" s="54" t="s">
        <v>18</v>
      </c>
      <c r="M140" s="54" t="s">
        <v>39</v>
      </c>
      <c r="N140" s="54" t="s">
        <v>39</v>
      </c>
      <c r="O140" s="54" t="s">
        <v>39</v>
      </c>
      <c r="P140" s="54" t="s">
        <v>39</v>
      </c>
      <c r="Q140" s="54" t="s">
        <v>39</v>
      </c>
      <c r="R140" s="68" t="s">
        <v>198</v>
      </c>
      <c r="S140" s="55" t="s">
        <v>0</v>
      </c>
      <c r="T140" s="1">
        <v>1000</v>
      </c>
      <c r="U140" s="1">
        <v>1000</v>
      </c>
      <c r="V140" s="1">
        <v>1000</v>
      </c>
      <c r="W140" s="1">
        <v>1000</v>
      </c>
      <c r="X140" s="1">
        <v>1000</v>
      </c>
      <c r="Y140" s="1">
        <v>1000</v>
      </c>
      <c r="Z140" s="59">
        <f t="shared" si="44"/>
        <v>6000</v>
      </c>
      <c r="AA140" s="58">
        <v>2030</v>
      </c>
      <c r="AC140" s="89"/>
      <c r="AD140" s="89"/>
    </row>
    <row r="141" spans="1:30" ht="32.2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72" t="s">
        <v>152</v>
      </c>
      <c r="S141" s="41" t="s">
        <v>45</v>
      </c>
      <c r="T141" s="3">
        <v>119.3</v>
      </c>
      <c r="U141" s="3">
        <v>119.3</v>
      </c>
      <c r="V141" s="3">
        <v>119.3</v>
      </c>
      <c r="W141" s="3">
        <v>109.3</v>
      </c>
      <c r="X141" s="3">
        <v>109.3</v>
      </c>
      <c r="Y141" s="3">
        <v>109.3</v>
      </c>
      <c r="Z141" s="6">
        <f t="shared" si="44"/>
        <v>685.8</v>
      </c>
      <c r="AA141" s="41">
        <v>2030</v>
      </c>
      <c r="AC141" s="89"/>
      <c r="AD141" s="89"/>
    </row>
    <row r="142" spans="1:30" ht="31.5" x14ac:dyDescent="0.25">
      <c r="A142" s="54" t="s">
        <v>17</v>
      </c>
      <c r="B142" s="54" t="s">
        <v>17</v>
      </c>
      <c r="C142" s="54" t="s">
        <v>23</v>
      </c>
      <c r="D142" s="54" t="s">
        <v>17</v>
      </c>
      <c r="E142" s="54" t="s">
        <v>20</v>
      </c>
      <c r="F142" s="54" t="s">
        <v>17</v>
      </c>
      <c r="G142" s="54" t="s">
        <v>21</v>
      </c>
      <c r="H142" s="54" t="s">
        <v>18</v>
      </c>
      <c r="I142" s="54" t="s">
        <v>23</v>
      </c>
      <c r="J142" s="54" t="s">
        <v>17</v>
      </c>
      <c r="K142" s="54" t="s">
        <v>17</v>
      </c>
      <c r="L142" s="54" t="s">
        <v>18</v>
      </c>
      <c r="M142" s="54" t="s">
        <v>39</v>
      </c>
      <c r="N142" s="54" t="s">
        <v>39</v>
      </c>
      <c r="O142" s="54" t="s">
        <v>39</v>
      </c>
      <c r="P142" s="54" t="s">
        <v>39</v>
      </c>
      <c r="Q142" s="54" t="s">
        <v>39</v>
      </c>
      <c r="R142" s="68" t="s">
        <v>198</v>
      </c>
      <c r="S142" s="55" t="s">
        <v>0</v>
      </c>
      <c r="T142" s="1">
        <v>750</v>
      </c>
      <c r="U142" s="1">
        <v>750</v>
      </c>
      <c r="V142" s="1">
        <v>750</v>
      </c>
      <c r="W142" s="1">
        <v>750</v>
      </c>
      <c r="X142" s="1">
        <v>750</v>
      </c>
      <c r="Y142" s="1">
        <v>750</v>
      </c>
      <c r="Z142" s="59">
        <f t="shared" si="44"/>
        <v>4500</v>
      </c>
      <c r="AA142" s="58">
        <v>2030</v>
      </c>
      <c r="AC142" s="89"/>
      <c r="AD142" s="89"/>
    </row>
    <row r="143" spans="1:30" ht="32.2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61" t="s">
        <v>153</v>
      </c>
      <c r="S143" s="41" t="s">
        <v>45</v>
      </c>
      <c r="T143" s="3">
        <v>89.5</v>
      </c>
      <c r="U143" s="3">
        <v>89.5</v>
      </c>
      <c r="V143" s="3">
        <v>89.5</v>
      </c>
      <c r="W143" s="3">
        <v>102.2</v>
      </c>
      <c r="X143" s="3">
        <v>102.2</v>
      </c>
      <c r="Y143" s="3">
        <v>102.2</v>
      </c>
      <c r="Z143" s="6">
        <f t="shared" si="44"/>
        <v>575.1</v>
      </c>
      <c r="AA143" s="41">
        <v>2030</v>
      </c>
      <c r="AC143" s="89"/>
      <c r="AD143" s="89"/>
    </row>
    <row r="144" spans="1:30" ht="31.5" x14ac:dyDescent="0.25">
      <c r="A144" s="54" t="s">
        <v>17</v>
      </c>
      <c r="B144" s="54" t="s">
        <v>17</v>
      </c>
      <c r="C144" s="54" t="s">
        <v>20</v>
      </c>
      <c r="D144" s="54" t="s">
        <v>17</v>
      </c>
      <c r="E144" s="54" t="s">
        <v>20</v>
      </c>
      <c r="F144" s="54" t="s">
        <v>17</v>
      </c>
      <c r="G144" s="54" t="s">
        <v>21</v>
      </c>
      <c r="H144" s="54" t="s">
        <v>18</v>
      </c>
      <c r="I144" s="54" t="s">
        <v>23</v>
      </c>
      <c r="J144" s="54" t="s">
        <v>17</v>
      </c>
      <c r="K144" s="54" t="s">
        <v>17</v>
      </c>
      <c r="L144" s="54" t="s">
        <v>18</v>
      </c>
      <c r="M144" s="54" t="s">
        <v>39</v>
      </c>
      <c r="N144" s="54" t="s">
        <v>39</v>
      </c>
      <c r="O144" s="54" t="s">
        <v>39</v>
      </c>
      <c r="P144" s="54" t="s">
        <v>39</v>
      </c>
      <c r="Q144" s="54" t="s">
        <v>39</v>
      </c>
      <c r="R144" s="68" t="s">
        <v>198</v>
      </c>
      <c r="S144" s="55" t="s">
        <v>0</v>
      </c>
      <c r="T144" s="1">
        <v>1000</v>
      </c>
      <c r="U144" s="1">
        <v>1000</v>
      </c>
      <c r="V144" s="1">
        <v>1000</v>
      </c>
      <c r="W144" s="1">
        <v>1000</v>
      </c>
      <c r="X144" s="1">
        <v>1000</v>
      </c>
      <c r="Y144" s="1">
        <v>1000</v>
      </c>
      <c r="Z144" s="59">
        <f t="shared" si="44"/>
        <v>6000</v>
      </c>
      <c r="AA144" s="58">
        <v>2030</v>
      </c>
      <c r="AC144" s="89"/>
      <c r="AD144" s="89"/>
    </row>
    <row r="145" spans="1:31" ht="30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40" t="s">
        <v>154</v>
      </c>
      <c r="S145" s="41" t="s">
        <v>45</v>
      </c>
      <c r="T145" s="3">
        <v>102</v>
      </c>
      <c r="U145" s="3">
        <v>102</v>
      </c>
      <c r="V145" s="3">
        <v>102</v>
      </c>
      <c r="W145" s="3">
        <v>102</v>
      </c>
      <c r="X145" s="3">
        <v>102</v>
      </c>
      <c r="Y145" s="3">
        <v>102</v>
      </c>
      <c r="Z145" s="6">
        <f t="shared" si="44"/>
        <v>612</v>
      </c>
      <c r="AA145" s="41">
        <v>2030</v>
      </c>
      <c r="AC145" s="89"/>
      <c r="AD145" s="89"/>
    </row>
    <row r="146" spans="1:31" ht="31.5" x14ac:dyDescent="0.25">
      <c r="A146" s="54" t="s">
        <v>17</v>
      </c>
      <c r="B146" s="54" t="s">
        <v>17</v>
      </c>
      <c r="C146" s="54" t="s">
        <v>24</v>
      </c>
      <c r="D146" s="54" t="s">
        <v>17</v>
      </c>
      <c r="E146" s="54" t="s">
        <v>20</v>
      </c>
      <c r="F146" s="54" t="s">
        <v>17</v>
      </c>
      <c r="G146" s="54" t="s">
        <v>21</v>
      </c>
      <c r="H146" s="54" t="s">
        <v>18</v>
      </c>
      <c r="I146" s="54" t="s">
        <v>23</v>
      </c>
      <c r="J146" s="54" t="s">
        <v>17</v>
      </c>
      <c r="K146" s="54" t="s">
        <v>17</v>
      </c>
      <c r="L146" s="54" t="s">
        <v>18</v>
      </c>
      <c r="M146" s="54" t="s">
        <v>39</v>
      </c>
      <c r="N146" s="54" t="s">
        <v>39</v>
      </c>
      <c r="O146" s="54" t="s">
        <v>39</v>
      </c>
      <c r="P146" s="54" t="s">
        <v>39</v>
      </c>
      <c r="Q146" s="54" t="s">
        <v>39</v>
      </c>
      <c r="R146" s="68" t="s">
        <v>198</v>
      </c>
      <c r="S146" s="55" t="s">
        <v>0</v>
      </c>
      <c r="T146" s="1">
        <v>1000</v>
      </c>
      <c r="U146" s="1">
        <v>1000</v>
      </c>
      <c r="V146" s="1">
        <v>1000</v>
      </c>
      <c r="W146" s="1">
        <v>1000</v>
      </c>
      <c r="X146" s="1">
        <v>1000</v>
      </c>
      <c r="Y146" s="1">
        <v>1000</v>
      </c>
      <c r="Z146" s="59">
        <f t="shared" si="44"/>
        <v>6000</v>
      </c>
      <c r="AA146" s="58">
        <v>2030</v>
      </c>
      <c r="AC146" s="89"/>
      <c r="AD146" s="89"/>
    </row>
    <row r="147" spans="1:31" ht="32.2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40" t="s">
        <v>155</v>
      </c>
      <c r="S147" s="41" t="s">
        <v>45</v>
      </c>
      <c r="T147" s="3">
        <v>100</v>
      </c>
      <c r="U147" s="3">
        <v>100</v>
      </c>
      <c r="V147" s="3">
        <v>100</v>
      </c>
      <c r="W147" s="3">
        <v>100</v>
      </c>
      <c r="X147" s="3">
        <v>100</v>
      </c>
      <c r="Y147" s="3">
        <v>100</v>
      </c>
      <c r="Z147" s="6">
        <f t="shared" si="44"/>
        <v>600</v>
      </c>
      <c r="AA147" s="41">
        <v>2030</v>
      </c>
      <c r="AC147" s="89"/>
      <c r="AD147" s="89"/>
    </row>
    <row r="148" spans="1:31" ht="31.5" x14ac:dyDescent="0.25">
      <c r="A148" s="54" t="s">
        <v>17</v>
      </c>
      <c r="B148" s="54" t="s">
        <v>18</v>
      </c>
      <c r="C148" s="54" t="s">
        <v>23</v>
      </c>
      <c r="D148" s="54" t="s">
        <v>17</v>
      </c>
      <c r="E148" s="54" t="s">
        <v>20</v>
      </c>
      <c r="F148" s="54" t="s">
        <v>17</v>
      </c>
      <c r="G148" s="54" t="s">
        <v>21</v>
      </c>
      <c r="H148" s="54" t="s">
        <v>18</v>
      </c>
      <c r="I148" s="54" t="s">
        <v>23</v>
      </c>
      <c r="J148" s="54" t="s">
        <v>17</v>
      </c>
      <c r="K148" s="54" t="s">
        <v>17</v>
      </c>
      <c r="L148" s="54" t="s">
        <v>18</v>
      </c>
      <c r="M148" s="54" t="s">
        <v>39</v>
      </c>
      <c r="N148" s="54" t="s">
        <v>39</v>
      </c>
      <c r="O148" s="54" t="s">
        <v>39</v>
      </c>
      <c r="P148" s="54" t="s">
        <v>39</v>
      </c>
      <c r="Q148" s="54" t="s">
        <v>39</v>
      </c>
      <c r="R148" s="68" t="s">
        <v>199</v>
      </c>
      <c r="S148" s="82" t="s">
        <v>0</v>
      </c>
      <c r="T148" s="59">
        <v>886</v>
      </c>
      <c r="U148" s="59">
        <v>886</v>
      </c>
      <c r="V148" s="59">
        <v>886</v>
      </c>
      <c r="W148" s="59">
        <v>886</v>
      </c>
      <c r="X148" s="59">
        <v>886</v>
      </c>
      <c r="Y148" s="59">
        <v>886</v>
      </c>
      <c r="Z148" s="59">
        <f>SUM(T148:Y148)</f>
        <v>5316</v>
      </c>
      <c r="AA148" s="58">
        <v>2030</v>
      </c>
      <c r="AB148" s="33"/>
    </row>
    <row r="149" spans="1:31" ht="31.5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61" t="s">
        <v>210</v>
      </c>
      <c r="S149" s="41" t="s">
        <v>37</v>
      </c>
      <c r="T149" s="2">
        <v>4</v>
      </c>
      <c r="U149" s="2">
        <f>5-1</f>
        <v>4</v>
      </c>
      <c r="V149" s="2">
        <f t="shared" ref="V149:Y149" si="46">5-1</f>
        <v>4</v>
      </c>
      <c r="W149" s="2">
        <f t="shared" si="46"/>
        <v>4</v>
      </c>
      <c r="X149" s="2">
        <f t="shared" si="46"/>
        <v>4</v>
      </c>
      <c r="Y149" s="2">
        <f t="shared" si="46"/>
        <v>4</v>
      </c>
      <c r="Z149" s="49">
        <v>4</v>
      </c>
      <c r="AA149" s="41">
        <v>2030</v>
      </c>
      <c r="AB149" s="33"/>
      <c r="AC149" s="93"/>
      <c r="AD149" s="93"/>
      <c r="AE149" s="93"/>
    </row>
    <row r="150" spans="1:31" x14ac:dyDescent="0.25">
      <c r="A150" s="54"/>
      <c r="B150" s="54"/>
      <c r="C150" s="54"/>
      <c r="D150" s="54" t="s">
        <v>17</v>
      </c>
      <c r="E150" s="54" t="s">
        <v>20</v>
      </c>
      <c r="F150" s="54" t="s">
        <v>17</v>
      </c>
      <c r="G150" s="54" t="s">
        <v>21</v>
      </c>
      <c r="H150" s="54" t="s">
        <v>18</v>
      </c>
      <c r="I150" s="54" t="s">
        <v>23</v>
      </c>
      <c r="J150" s="54" t="s">
        <v>17</v>
      </c>
      <c r="K150" s="54" t="s">
        <v>17</v>
      </c>
      <c r="L150" s="54" t="s">
        <v>18</v>
      </c>
      <c r="M150" s="54" t="s">
        <v>17</v>
      </c>
      <c r="N150" s="54" t="s">
        <v>17</v>
      </c>
      <c r="O150" s="54" t="s">
        <v>17</v>
      </c>
      <c r="P150" s="54" t="s">
        <v>17</v>
      </c>
      <c r="Q150" s="54" t="s">
        <v>17</v>
      </c>
      <c r="R150" s="146" t="s">
        <v>219</v>
      </c>
      <c r="S150" s="143" t="s">
        <v>0</v>
      </c>
      <c r="T150" s="59">
        <f>SUM(T151:T155)</f>
        <v>28094.699999999997</v>
      </c>
      <c r="U150" s="59">
        <f t="shared" ref="U150:V150" si="47">SUM(U151:U155)</f>
        <v>15044.1</v>
      </c>
      <c r="V150" s="59">
        <f t="shared" si="47"/>
        <v>15044.1</v>
      </c>
      <c r="W150" s="59">
        <f t="shared" ref="W150:Y150" si="48">SUM(W153:W155)</f>
        <v>0</v>
      </c>
      <c r="X150" s="59">
        <f t="shared" si="48"/>
        <v>0</v>
      </c>
      <c r="Y150" s="59">
        <f t="shared" si="48"/>
        <v>0</v>
      </c>
      <c r="Z150" s="59">
        <f>SUM(T150:Y150)</f>
        <v>58182.899999999994</v>
      </c>
      <c r="AA150" s="55">
        <v>2027</v>
      </c>
      <c r="AB150" s="33"/>
      <c r="AC150" s="93"/>
      <c r="AD150" s="93"/>
      <c r="AE150" s="93"/>
    </row>
    <row r="151" spans="1:31" x14ac:dyDescent="0.25">
      <c r="A151" s="54" t="s">
        <v>17</v>
      </c>
      <c r="B151" s="54" t="s">
        <v>18</v>
      </c>
      <c r="C151" s="54" t="s">
        <v>19</v>
      </c>
      <c r="D151" s="54" t="s">
        <v>17</v>
      </c>
      <c r="E151" s="54" t="s">
        <v>20</v>
      </c>
      <c r="F151" s="54" t="s">
        <v>17</v>
      </c>
      <c r="G151" s="54" t="s">
        <v>21</v>
      </c>
      <c r="H151" s="54" t="s">
        <v>18</v>
      </c>
      <c r="I151" s="54" t="s">
        <v>23</v>
      </c>
      <c r="J151" s="54" t="s">
        <v>17</v>
      </c>
      <c r="K151" s="54" t="s">
        <v>17</v>
      </c>
      <c r="L151" s="54" t="s">
        <v>18</v>
      </c>
      <c r="M151" s="54" t="s">
        <v>39</v>
      </c>
      <c r="N151" s="54" t="s">
        <v>39</v>
      </c>
      <c r="O151" s="54" t="s">
        <v>39</v>
      </c>
      <c r="P151" s="54" t="s">
        <v>39</v>
      </c>
      <c r="Q151" s="54" t="s">
        <v>18</v>
      </c>
      <c r="R151" s="147"/>
      <c r="S151" s="144"/>
      <c r="T151" s="1">
        <v>1437.8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59">
        <f t="shared" ref="Z151:Z155" si="49">SUM(T151:Y151)</f>
        <v>1437.8</v>
      </c>
      <c r="AA151" s="55">
        <v>2025</v>
      </c>
      <c r="AB151" s="33"/>
      <c r="AC151" s="93"/>
      <c r="AD151" s="93"/>
      <c r="AE151" s="93"/>
    </row>
    <row r="152" spans="1:31" x14ac:dyDescent="0.25">
      <c r="A152" s="54" t="s">
        <v>17</v>
      </c>
      <c r="B152" s="54" t="s">
        <v>18</v>
      </c>
      <c r="C152" s="54" t="s">
        <v>23</v>
      </c>
      <c r="D152" s="54" t="s">
        <v>17</v>
      </c>
      <c r="E152" s="54" t="s">
        <v>20</v>
      </c>
      <c r="F152" s="54" t="s">
        <v>17</v>
      </c>
      <c r="G152" s="54" t="s">
        <v>21</v>
      </c>
      <c r="H152" s="54" t="s">
        <v>18</v>
      </c>
      <c r="I152" s="54" t="s">
        <v>23</v>
      </c>
      <c r="J152" s="54" t="s">
        <v>17</v>
      </c>
      <c r="K152" s="54" t="s">
        <v>17</v>
      </c>
      <c r="L152" s="54" t="s">
        <v>18</v>
      </c>
      <c r="M152" s="54" t="s">
        <v>39</v>
      </c>
      <c r="N152" s="54" t="s">
        <v>39</v>
      </c>
      <c r="O152" s="54" t="s">
        <v>39</v>
      </c>
      <c r="P152" s="54" t="s">
        <v>39</v>
      </c>
      <c r="Q152" s="54" t="s">
        <v>39</v>
      </c>
      <c r="R152" s="147"/>
      <c r="S152" s="144"/>
      <c r="T152" s="1">
        <v>11612.8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59">
        <f t="shared" si="49"/>
        <v>11612.8</v>
      </c>
      <c r="AA152" s="55">
        <v>2025</v>
      </c>
      <c r="AB152" s="33"/>
      <c r="AC152" s="93"/>
      <c r="AD152" s="93"/>
      <c r="AE152" s="93"/>
    </row>
    <row r="153" spans="1:31" x14ac:dyDescent="0.25">
      <c r="A153" s="54" t="s">
        <v>17</v>
      </c>
      <c r="B153" s="54" t="s">
        <v>18</v>
      </c>
      <c r="C153" s="54" t="s">
        <v>23</v>
      </c>
      <c r="D153" s="54" t="s">
        <v>17</v>
      </c>
      <c r="E153" s="54" t="s">
        <v>20</v>
      </c>
      <c r="F153" s="54" t="s">
        <v>17</v>
      </c>
      <c r="G153" s="54" t="s">
        <v>21</v>
      </c>
      <c r="H153" s="54" t="s">
        <v>18</v>
      </c>
      <c r="I153" s="54" t="s">
        <v>23</v>
      </c>
      <c r="J153" s="54" t="s">
        <v>17</v>
      </c>
      <c r="K153" s="54" t="s">
        <v>17</v>
      </c>
      <c r="L153" s="54" t="s">
        <v>18</v>
      </c>
      <c r="M153" s="54" t="s">
        <v>18</v>
      </c>
      <c r="N153" s="54" t="s">
        <v>18</v>
      </c>
      <c r="O153" s="54" t="s">
        <v>23</v>
      </c>
      <c r="P153" s="54" t="s">
        <v>20</v>
      </c>
      <c r="Q153" s="54" t="s">
        <v>17</v>
      </c>
      <c r="R153" s="147"/>
      <c r="S153" s="144"/>
      <c r="T153" s="1">
        <v>14000</v>
      </c>
      <c r="U153" s="1">
        <v>14000</v>
      </c>
      <c r="V153" s="1">
        <v>14000</v>
      </c>
      <c r="W153" s="1">
        <v>0</v>
      </c>
      <c r="X153" s="1">
        <v>0</v>
      </c>
      <c r="Y153" s="1">
        <v>0</v>
      </c>
      <c r="Z153" s="59">
        <f t="shared" si="49"/>
        <v>42000</v>
      </c>
      <c r="AA153" s="55">
        <v>2027</v>
      </c>
      <c r="AB153" s="33"/>
      <c r="AC153" s="93"/>
      <c r="AD153" s="93"/>
      <c r="AE153" s="93"/>
    </row>
    <row r="154" spans="1:31" x14ac:dyDescent="0.25">
      <c r="A154" s="54" t="s">
        <v>17</v>
      </c>
      <c r="B154" s="54" t="s">
        <v>18</v>
      </c>
      <c r="C154" s="54" t="s">
        <v>23</v>
      </c>
      <c r="D154" s="54" t="s">
        <v>17</v>
      </c>
      <c r="E154" s="54" t="s">
        <v>20</v>
      </c>
      <c r="F154" s="54" t="s">
        <v>17</v>
      </c>
      <c r="G154" s="54" t="s">
        <v>21</v>
      </c>
      <c r="H154" s="54" t="s">
        <v>18</v>
      </c>
      <c r="I154" s="54" t="s">
        <v>23</v>
      </c>
      <c r="J154" s="54" t="s">
        <v>17</v>
      </c>
      <c r="K154" s="54" t="s">
        <v>17</v>
      </c>
      <c r="L154" s="54" t="s">
        <v>18</v>
      </c>
      <c r="M154" s="54" t="s">
        <v>17</v>
      </c>
      <c r="N154" s="54" t="s">
        <v>18</v>
      </c>
      <c r="O154" s="54" t="s">
        <v>23</v>
      </c>
      <c r="P154" s="54" t="s">
        <v>20</v>
      </c>
      <c r="Q154" s="54" t="s">
        <v>17</v>
      </c>
      <c r="R154" s="147"/>
      <c r="S154" s="144"/>
      <c r="T154" s="1">
        <v>902.6</v>
      </c>
      <c r="U154" s="1">
        <v>902.6</v>
      </c>
      <c r="V154" s="1">
        <v>902.6</v>
      </c>
      <c r="W154" s="1">
        <v>0</v>
      </c>
      <c r="X154" s="1">
        <v>0</v>
      </c>
      <c r="Y154" s="1">
        <v>0</v>
      </c>
      <c r="Z154" s="59">
        <f t="shared" si="49"/>
        <v>2707.8</v>
      </c>
      <c r="AA154" s="55">
        <v>2027</v>
      </c>
      <c r="AB154" s="33"/>
      <c r="AC154" s="93"/>
      <c r="AD154" s="93"/>
      <c r="AE154" s="93"/>
    </row>
    <row r="155" spans="1:31" x14ac:dyDescent="0.25">
      <c r="A155" s="54" t="s">
        <v>17</v>
      </c>
      <c r="B155" s="54" t="s">
        <v>18</v>
      </c>
      <c r="C155" s="54" t="s">
        <v>23</v>
      </c>
      <c r="D155" s="54" t="s">
        <v>17</v>
      </c>
      <c r="E155" s="54" t="s">
        <v>20</v>
      </c>
      <c r="F155" s="54" t="s">
        <v>17</v>
      </c>
      <c r="G155" s="54" t="s">
        <v>21</v>
      </c>
      <c r="H155" s="54" t="s">
        <v>18</v>
      </c>
      <c r="I155" s="54" t="s">
        <v>23</v>
      </c>
      <c r="J155" s="54" t="s">
        <v>17</v>
      </c>
      <c r="K155" s="54" t="s">
        <v>17</v>
      </c>
      <c r="L155" s="54" t="s">
        <v>18</v>
      </c>
      <c r="M155" s="54" t="s">
        <v>36</v>
      </c>
      <c r="N155" s="54" t="s">
        <v>18</v>
      </c>
      <c r="O155" s="54" t="s">
        <v>23</v>
      </c>
      <c r="P155" s="54" t="s">
        <v>20</v>
      </c>
      <c r="Q155" s="54" t="s">
        <v>17</v>
      </c>
      <c r="R155" s="148"/>
      <c r="S155" s="145"/>
      <c r="T155" s="1">
        <v>141.5</v>
      </c>
      <c r="U155" s="1">
        <v>141.5</v>
      </c>
      <c r="V155" s="1">
        <v>141.5</v>
      </c>
      <c r="W155" s="1">
        <v>0</v>
      </c>
      <c r="X155" s="1">
        <v>0</v>
      </c>
      <c r="Y155" s="1">
        <v>0</v>
      </c>
      <c r="Z155" s="59">
        <f t="shared" si="49"/>
        <v>424.5</v>
      </c>
      <c r="AA155" s="55">
        <v>2027</v>
      </c>
      <c r="AB155" s="33"/>
      <c r="AC155" s="93"/>
      <c r="AD155" s="93"/>
      <c r="AE155" s="93"/>
    </row>
    <row r="156" spans="1:31" ht="63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77" t="s">
        <v>220</v>
      </c>
      <c r="S156" s="62" t="s">
        <v>37</v>
      </c>
      <c r="T156" s="2">
        <v>1</v>
      </c>
      <c r="U156" s="2">
        <v>1</v>
      </c>
      <c r="V156" s="2">
        <v>1</v>
      </c>
      <c r="W156" s="2">
        <v>0</v>
      </c>
      <c r="X156" s="2">
        <v>0</v>
      </c>
      <c r="Y156" s="2">
        <v>0</v>
      </c>
      <c r="Z156" s="49">
        <f t="shared" ref="Z156:Z164" si="50">SUM(T156:Y156)</f>
        <v>3</v>
      </c>
      <c r="AA156" s="41">
        <v>2027</v>
      </c>
      <c r="AB156" s="33"/>
      <c r="AC156" s="93"/>
      <c r="AD156" s="93"/>
      <c r="AE156" s="93"/>
    </row>
    <row r="157" spans="1:31" ht="63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77" t="s">
        <v>221</v>
      </c>
      <c r="S157" s="62" t="s">
        <v>45</v>
      </c>
      <c r="T157" s="4">
        <v>2</v>
      </c>
      <c r="U157" s="4">
        <v>2</v>
      </c>
      <c r="V157" s="4">
        <v>2</v>
      </c>
      <c r="W157" s="4">
        <v>0</v>
      </c>
      <c r="X157" s="4">
        <v>0</v>
      </c>
      <c r="Y157" s="4">
        <v>0</v>
      </c>
      <c r="Z157" s="6">
        <f t="shared" si="50"/>
        <v>6</v>
      </c>
      <c r="AA157" s="41">
        <v>2027</v>
      </c>
      <c r="AB157" s="33"/>
      <c r="AC157" s="93"/>
      <c r="AD157" s="93"/>
      <c r="AE157" s="93"/>
    </row>
    <row r="158" spans="1:31" ht="31.5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61" t="s">
        <v>230</v>
      </c>
      <c r="S158" s="62" t="s">
        <v>45</v>
      </c>
      <c r="T158" s="4">
        <v>2.1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6">
        <f>SUM(T158:Y158)</f>
        <v>2.1</v>
      </c>
      <c r="AA158" s="41">
        <v>2025</v>
      </c>
      <c r="AB158" s="33"/>
      <c r="AC158" s="93"/>
      <c r="AD158" s="93"/>
      <c r="AE158" s="93"/>
    </row>
    <row r="159" spans="1:31" ht="31.5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77" t="s">
        <v>231</v>
      </c>
      <c r="S159" s="62" t="s">
        <v>37</v>
      </c>
      <c r="T159" s="2">
        <v>2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49">
        <f t="shared" ref="Z159:Z160" si="51">SUM(T159:Y159)</f>
        <v>2</v>
      </c>
      <c r="AA159" s="41">
        <v>2025</v>
      </c>
      <c r="AB159" s="33"/>
      <c r="AC159" s="93"/>
      <c r="AD159" s="93"/>
      <c r="AE159" s="93"/>
    </row>
    <row r="160" spans="1:31" ht="31.5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77" t="s">
        <v>232</v>
      </c>
      <c r="S160" s="62" t="s">
        <v>45</v>
      </c>
      <c r="T160" s="4">
        <v>2.9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6">
        <f t="shared" si="51"/>
        <v>2.9</v>
      </c>
      <c r="AA160" s="41">
        <v>2025</v>
      </c>
      <c r="AB160" s="33"/>
      <c r="AC160" s="93"/>
      <c r="AD160" s="93"/>
      <c r="AE160" s="93"/>
    </row>
    <row r="161" spans="1:30" ht="31.5" hidden="1" x14ac:dyDescent="0.25">
      <c r="A161" s="54" t="s">
        <v>17</v>
      </c>
      <c r="B161" s="54" t="s">
        <v>18</v>
      </c>
      <c r="C161" s="54" t="s">
        <v>23</v>
      </c>
      <c r="D161" s="54" t="s">
        <v>17</v>
      </c>
      <c r="E161" s="54" t="s">
        <v>20</v>
      </c>
      <c r="F161" s="54" t="s">
        <v>17</v>
      </c>
      <c r="G161" s="54" t="s">
        <v>21</v>
      </c>
      <c r="H161" s="54" t="s">
        <v>18</v>
      </c>
      <c r="I161" s="54" t="s">
        <v>23</v>
      </c>
      <c r="J161" s="54" t="s">
        <v>17</v>
      </c>
      <c r="K161" s="54" t="s">
        <v>17</v>
      </c>
      <c r="L161" s="54" t="s">
        <v>18</v>
      </c>
      <c r="M161" s="54" t="s">
        <v>39</v>
      </c>
      <c r="N161" s="54" t="s">
        <v>39</v>
      </c>
      <c r="O161" s="54" t="s">
        <v>39</v>
      </c>
      <c r="P161" s="54" t="s">
        <v>39</v>
      </c>
      <c r="Q161" s="54" t="s">
        <v>39</v>
      </c>
      <c r="R161" s="68" t="s">
        <v>223</v>
      </c>
      <c r="S161" s="82" t="s">
        <v>0</v>
      </c>
      <c r="T161" s="59"/>
      <c r="U161" s="59">
        <v>0</v>
      </c>
      <c r="V161" s="59">
        <v>0</v>
      </c>
      <c r="W161" s="59">
        <v>0</v>
      </c>
      <c r="X161" s="59">
        <v>0</v>
      </c>
      <c r="Y161" s="59">
        <v>0</v>
      </c>
      <c r="Z161" s="59">
        <f t="shared" si="50"/>
        <v>0</v>
      </c>
      <c r="AA161" s="58">
        <v>2025</v>
      </c>
      <c r="AB161" s="33"/>
    </row>
    <row r="162" spans="1:30" s="51" customFormat="1" ht="31.5" x14ac:dyDescent="0.25">
      <c r="A162" s="46"/>
      <c r="B162" s="46"/>
      <c r="C162" s="46"/>
      <c r="D162" s="46"/>
      <c r="E162" s="46"/>
      <c r="F162" s="46"/>
      <c r="G162" s="46"/>
      <c r="H162" s="46" t="s">
        <v>18</v>
      </c>
      <c r="I162" s="46" t="s">
        <v>23</v>
      </c>
      <c r="J162" s="46" t="s">
        <v>17</v>
      </c>
      <c r="K162" s="46" t="s">
        <v>17</v>
      </c>
      <c r="L162" s="46" t="s">
        <v>19</v>
      </c>
      <c r="M162" s="46" t="s">
        <v>17</v>
      </c>
      <c r="N162" s="46" t="s">
        <v>17</v>
      </c>
      <c r="O162" s="46" t="s">
        <v>17</v>
      </c>
      <c r="P162" s="46" t="s">
        <v>17</v>
      </c>
      <c r="Q162" s="46" t="s">
        <v>17</v>
      </c>
      <c r="R162" s="73" t="s">
        <v>48</v>
      </c>
      <c r="S162" s="114" t="s">
        <v>0</v>
      </c>
      <c r="T162" s="113">
        <f>T180+T173+T200+T207</f>
        <v>35652.5</v>
      </c>
      <c r="U162" s="113">
        <f t="shared" ref="U162:Y162" si="52">U180+U173+U200+U207</f>
        <v>20000</v>
      </c>
      <c r="V162" s="113">
        <f t="shared" si="52"/>
        <v>20000</v>
      </c>
      <c r="W162" s="113">
        <f t="shared" si="52"/>
        <v>10000</v>
      </c>
      <c r="X162" s="113">
        <f t="shared" si="52"/>
        <v>10000</v>
      </c>
      <c r="Y162" s="113">
        <f t="shared" si="52"/>
        <v>10000</v>
      </c>
      <c r="Z162" s="113">
        <f t="shared" si="50"/>
        <v>105652.5</v>
      </c>
      <c r="AA162" s="114">
        <v>2030</v>
      </c>
      <c r="AB162" s="95"/>
      <c r="AC162" s="50"/>
    </row>
    <row r="163" spans="1:30" s="51" customFormat="1" ht="31.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116</v>
      </c>
      <c r="S163" s="41" t="s">
        <v>37</v>
      </c>
      <c r="T163" s="2">
        <f>T174+T182+T202+T209</f>
        <v>31</v>
      </c>
      <c r="U163" s="2">
        <f t="shared" ref="U163:Y163" si="53">U174+U182+U202+U209</f>
        <v>8</v>
      </c>
      <c r="V163" s="2">
        <f t="shared" si="53"/>
        <v>8</v>
      </c>
      <c r="W163" s="2">
        <f t="shared" si="53"/>
        <v>10</v>
      </c>
      <c r="X163" s="2">
        <f t="shared" si="53"/>
        <v>10</v>
      </c>
      <c r="Y163" s="2">
        <f t="shared" si="53"/>
        <v>10</v>
      </c>
      <c r="Z163" s="45">
        <f t="shared" si="50"/>
        <v>77</v>
      </c>
      <c r="AA163" s="41">
        <v>2030</v>
      </c>
      <c r="AB163" s="79"/>
      <c r="AC163" s="50"/>
    </row>
    <row r="164" spans="1:30" s="51" customFormat="1" ht="31.5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117</v>
      </c>
      <c r="S164" s="41" t="s">
        <v>45</v>
      </c>
      <c r="T164" s="4">
        <f>T175+T181+T201+T208</f>
        <v>19.600000000000001</v>
      </c>
      <c r="U164" s="4">
        <f>U175+U181+U201+U208</f>
        <v>8</v>
      </c>
      <c r="V164" s="4">
        <f t="shared" ref="V164:Y164" si="54">V175+V181+V201+V208</f>
        <v>8</v>
      </c>
      <c r="W164" s="4">
        <f t="shared" si="54"/>
        <v>13</v>
      </c>
      <c r="X164" s="4">
        <f t="shared" si="54"/>
        <v>13</v>
      </c>
      <c r="Y164" s="4">
        <f t="shared" si="54"/>
        <v>13</v>
      </c>
      <c r="Z164" s="5">
        <f t="shared" si="50"/>
        <v>74.599999999999994</v>
      </c>
      <c r="AA164" s="41">
        <v>2030</v>
      </c>
      <c r="AB164" s="95"/>
      <c r="AC164" s="50"/>
    </row>
    <row r="165" spans="1:30" s="8" customFormat="1" ht="47.25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61" t="s">
        <v>97</v>
      </c>
      <c r="S165" s="118" t="s">
        <v>8</v>
      </c>
      <c r="T165" s="3">
        <f>(4539.3+T164)/13987*100</f>
        <v>32.593837134482023</v>
      </c>
      <c r="U165" s="3">
        <f t="shared" ref="U165:Y165" si="55">(4539.3+U164)/13987*100</f>
        <v>32.510902981339818</v>
      </c>
      <c r="V165" s="3">
        <f t="shared" si="55"/>
        <v>32.510902981339818</v>
      </c>
      <c r="W165" s="3">
        <f t="shared" si="55"/>
        <v>32.546650461142491</v>
      </c>
      <c r="X165" s="3">
        <f t="shared" si="55"/>
        <v>32.546650461142491</v>
      </c>
      <c r="Y165" s="3">
        <f t="shared" si="55"/>
        <v>32.546650461142491</v>
      </c>
      <c r="Z165" s="5">
        <f>Y165</f>
        <v>32.546650461142491</v>
      </c>
      <c r="AA165" s="41">
        <v>2030</v>
      </c>
      <c r="AB165" s="88"/>
      <c r="AC165" s="60"/>
    </row>
    <row r="166" spans="1:30" ht="32.2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5" t="s">
        <v>98</v>
      </c>
      <c r="S166" s="118" t="s">
        <v>8</v>
      </c>
      <c r="T166" s="4">
        <v>91</v>
      </c>
      <c r="U166" s="4">
        <v>91</v>
      </c>
      <c r="V166" s="4">
        <v>91</v>
      </c>
      <c r="W166" s="4">
        <v>91</v>
      </c>
      <c r="X166" s="4">
        <v>91</v>
      </c>
      <c r="Y166" s="4">
        <v>91</v>
      </c>
      <c r="Z166" s="5">
        <v>91</v>
      </c>
      <c r="AA166" s="41">
        <v>2030</v>
      </c>
      <c r="AB166" s="95"/>
    </row>
    <row r="167" spans="1:30" ht="46.9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5" t="s">
        <v>119</v>
      </c>
      <c r="S167" s="118" t="s">
        <v>120</v>
      </c>
      <c r="T167" s="4">
        <v>23.7</v>
      </c>
      <c r="U167" s="4">
        <v>23.7</v>
      </c>
      <c r="V167" s="4">
        <v>23.7</v>
      </c>
      <c r="W167" s="4">
        <v>23.7</v>
      </c>
      <c r="X167" s="4">
        <v>23.7</v>
      </c>
      <c r="Y167" s="4">
        <v>23.7</v>
      </c>
      <c r="Z167" s="5">
        <v>23.7</v>
      </c>
      <c r="AA167" s="41">
        <v>2030</v>
      </c>
      <c r="AB167" s="95"/>
    </row>
    <row r="168" spans="1:30" s="51" customFormat="1" ht="31.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99</v>
      </c>
      <c r="S168" s="41" t="s">
        <v>8</v>
      </c>
      <c r="T168" s="3">
        <v>43.1</v>
      </c>
      <c r="U168" s="3">
        <v>43.1</v>
      </c>
      <c r="V168" s="3">
        <v>43.1</v>
      </c>
      <c r="W168" s="3">
        <v>43.1</v>
      </c>
      <c r="X168" s="3">
        <v>43.1</v>
      </c>
      <c r="Y168" s="3">
        <v>43.1</v>
      </c>
      <c r="Z168" s="6">
        <v>43.1</v>
      </c>
      <c r="AA168" s="41">
        <v>2030</v>
      </c>
      <c r="AB168" s="95"/>
      <c r="AC168" s="50"/>
    </row>
    <row r="169" spans="1:30" s="51" customFormat="1" ht="50.45" customHeight="1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117" t="s">
        <v>100</v>
      </c>
      <c r="S169" s="55" t="s">
        <v>38</v>
      </c>
      <c r="T169" s="56">
        <v>0</v>
      </c>
      <c r="U169" s="56">
        <v>0</v>
      </c>
      <c r="V169" s="56">
        <v>0</v>
      </c>
      <c r="W169" s="56">
        <v>1</v>
      </c>
      <c r="X169" s="56">
        <v>1</v>
      </c>
      <c r="Y169" s="56">
        <v>1</v>
      </c>
      <c r="Z169" s="57">
        <v>1</v>
      </c>
      <c r="AA169" s="58">
        <v>2030</v>
      </c>
      <c r="AB169" s="95"/>
      <c r="AC169" s="50"/>
    </row>
    <row r="170" spans="1:30" s="51" customFormat="1" ht="31.5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59</v>
      </c>
      <c r="S170" s="41" t="s">
        <v>37</v>
      </c>
      <c r="T170" s="44">
        <f t="shared" ref="T170:X170" si="56">T174</f>
        <v>0</v>
      </c>
      <c r="U170" s="44">
        <f t="shared" si="56"/>
        <v>0</v>
      </c>
      <c r="V170" s="44">
        <f t="shared" si="56"/>
        <v>0</v>
      </c>
      <c r="W170" s="44">
        <f t="shared" si="56"/>
        <v>2</v>
      </c>
      <c r="X170" s="44">
        <f t="shared" si="56"/>
        <v>2</v>
      </c>
      <c r="Y170" s="44">
        <f>Y174</f>
        <v>2</v>
      </c>
      <c r="Z170" s="49">
        <f>SUM(T170:Y170)</f>
        <v>6</v>
      </c>
      <c r="AA170" s="41">
        <v>2030</v>
      </c>
      <c r="AB170" s="99"/>
      <c r="AC170" s="96"/>
      <c r="AD170" s="96"/>
    </row>
    <row r="171" spans="1:30" ht="31.9" customHeight="1" x14ac:dyDescent="0.2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117" t="s">
        <v>167</v>
      </c>
      <c r="S171" s="55" t="s">
        <v>38</v>
      </c>
      <c r="T171" s="56">
        <v>0</v>
      </c>
      <c r="U171" s="56">
        <v>0</v>
      </c>
      <c r="V171" s="56">
        <v>0</v>
      </c>
      <c r="W171" s="56">
        <v>1</v>
      </c>
      <c r="X171" s="56">
        <v>1</v>
      </c>
      <c r="Y171" s="56">
        <v>1</v>
      </c>
      <c r="Z171" s="57">
        <v>1</v>
      </c>
      <c r="AA171" s="58">
        <v>2030</v>
      </c>
      <c r="AC171" s="89"/>
      <c r="AD171" s="89"/>
    </row>
    <row r="172" spans="1:30" s="74" customFormat="1" ht="31.5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40" t="s">
        <v>103</v>
      </c>
      <c r="S172" s="62" t="s">
        <v>37</v>
      </c>
      <c r="T172" s="2">
        <v>0</v>
      </c>
      <c r="U172" s="2">
        <v>0</v>
      </c>
      <c r="V172" s="2">
        <v>0</v>
      </c>
      <c r="W172" s="2">
        <v>2</v>
      </c>
      <c r="X172" s="2">
        <v>2</v>
      </c>
      <c r="Y172" s="2">
        <v>2</v>
      </c>
      <c r="Z172" s="45">
        <f t="shared" ref="Z172:Z177" si="57">SUM(T172:Y172)</f>
        <v>6</v>
      </c>
      <c r="AA172" s="41">
        <v>2030</v>
      </c>
      <c r="AB172" s="88"/>
    </row>
    <row r="173" spans="1:30" s="51" customFormat="1" ht="56.25" customHeight="1" x14ac:dyDescent="0.25">
      <c r="A173" s="54" t="s">
        <v>17</v>
      </c>
      <c r="B173" s="54" t="s">
        <v>23</v>
      </c>
      <c r="C173" s="54" t="s">
        <v>21</v>
      </c>
      <c r="D173" s="54" t="s">
        <v>17</v>
      </c>
      <c r="E173" s="54" t="s">
        <v>20</v>
      </c>
      <c r="F173" s="54" t="s">
        <v>17</v>
      </c>
      <c r="G173" s="54" t="s">
        <v>21</v>
      </c>
      <c r="H173" s="54" t="s">
        <v>18</v>
      </c>
      <c r="I173" s="54" t="s">
        <v>23</v>
      </c>
      <c r="J173" s="54" t="s">
        <v>17</v>
      </c>
      <c r="K173" s="54" t="s">
        <v>121</v>
      </c>
      <c r="L173" s="54" t="s">
        <v>19</v>
      </c>
      <c r="M173" s="54" t="s">
        <v>20</v>
      </c>
      <c r="N173" s="54" t="s">
        <v>20</v>
      </c>
      <c r="O173" s="54" t="s">
        <v>20</v>
      </c>
      <c r="P173" s="54" t="s">
        <v>20</v>
      </c>
      <c r="Q173" s="54" t="s">
        <v>19</v>
      </c>
      <c r="R173" s="124" t="s">
        <v>168</v>
      </c>
      <c r="S173" s="123" t="s">
        <v>0</v>
      </c>
      <c r="T173" s="59">
        <v>0</v>
      </c>
      <c r="U173" s="59">
        <v>0</v>
      </c>
      <c r="V173" s="59">
        <v>0</v>
      </c>
      <c r="W173" s="59">
        <v>5000</v>
      </c>
      <c r="X173" s="59">
        <v>5000</v>
      </c>
      <c r="Y173" s="59">
        <v>5000</v>
      </c>
      <c r="Z173" s="59">
        <f t="shared" si="57"/>
        <v>15000</v>
      </c>
      <c r="AA173" s="58">
        <v>2030</v>
      </c>
      <c r="AB173" s="33"/>
      <c r="AC173" s="50"/>
    </row>
    <row r="174" spans="1:30" s="51" customFormat="1" ht="31.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116</v>
      </c>
      <c r="S174" s="52" t="s">
        <v>37</v>
      </c>
      <c r="T174" s="44">
        <v>0</v>
      </c>
      <c r="U174" s="44">
        <v>0</v>
      </c>
      <c r="V174" s="44">
        <v>0</v>
      </c>
      <c r="W174" s="44">
        <v>2</v>
      </c>
      <c r="X174" s="44">
        <v>2</v>
      </c>
      <c r="Y174" s="44">
        <v>2</v>
      </c>
      <c r="Z174" s="49">
        <f t="shared" si="57"/>
        <v>6</v>
      </c>
      <c r="AA174" s="118">
        <v>2030</v>
      </c>
      <c r="AB174" s="33"/>
      <c r="AC174" s="50"/>
    </row>
    <row r="175" spans="1:30" s="8" customFormat="1" ht="31.5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61" t="s">
        <v>117</v>
      </c>
      <c r="S175" s="62" t="s">
        <v>45</v>
      </c>
      <c r="T175" s="3">
        <v>0</v>
      </c>
      <c r="U175" s="3">
        <v>0</v>
      </c>
      <c r="V175" s="3">
        <v>0</v>
      </c>
      <c r="W175" s="3">
        <v>5</v>
      </c>
      <c r="X175" s="3">
        <v>5</v>
      </c>
      <c r="Y175" s="3">
        <v>5</v>
      </c>
      <c r="Z175" s="53">
        <f t="shared" si="57"/>
        <v>15</v>
      </c>
      <c r="AA175" s="118">
        <v>2030</v>
      </c>
      <c r="AB175" s="33"/>
      <c r="AC175" s="60"/>
    </row>
    <row r="176" spans="1:30" s="8" customFormat="1" ht="63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61" t="s">
        <v>200</v>
      </c>
      <c r="S176" s="62" t="s">
        <v>37</v>
      </c>
      <c r="T176" s="44">
        <v>0</v>
      </c>
      <c r="U176" s="44">
        <v>0</v>
      </c>
      <c r="V176" s="44">
        <v>0</v>
      </c>
      <c r="W176" s="44">
        <v>4</v>
      </c>
      <c r="X176" s="44">
        <v>4</v>
      </c>
      <c r="Y176" s="44">
        <v>4</v>
      </c>
      <c r="Z176" s="49">
        <f t="shared" si="57"/>
        <v>12</v>
      </c>
      <c r="AA176" s="41">
        <v>2030</v>
      </c>
      <c r="AB176" s="33"/>
      <c r="AC176" s="60"/>
    </row>
    <row r="177" spans="1:30" s="8" customFormat="1" ht="63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61" t="s">
        <v>201</v>
      </c>
      <c r="S177" s="62" t="s">
        <v>37</v>
      </c>
      <c r="T177" s="44">
        <v>0</v>
      </c>
      <c r="U177" s="44">
        <v>0</v>
      </c>
      <c r="V177" s="44">
        <v>0</v>
      </c>
      <c r="W177" s="44">
        <v>12</v>
      </c>
      <c r="X177" s="44">
        <v>12</v>
      </c>
      <c r="Y177" s="44">
        <v>12</v>
      </c>
      <c r="Z177" s="49">
        <f t="shared" si="57"/>
        <v>36</v>
      </c>
      <c r="AA177" s="41">
        <v>2030</v>
      </c>
      <c r="AB177" s="33"/>
      <c r="AC177" s="60"/>
    </row>
    <row r="178" spans="1:30" s="51" customFormat="1" ht="47.25" x14ac:dyDescent="0.2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117" t="s">
        <v>169</v>
      </c>
      <c r="S178" s="55" t="s">
        <v>38</v>
      </c>
      <c r="T178" s="56">
        <v>0</v>
      </c>
      <c r="U178" s="56">
        <v>0</v>
      </c>
      <c r="V178" s="56">
        <v>1</v>
      </c>
      <c r="W178" s="56">
        <v>1</v>
      </c>
      <c r="X178" s="56">
        <v>1</v>
      </c>
      <c r="Y178" s="56">
        <v>1</v>
      </c>
      <c r="Z178" s="57">
        <v>1</v>
      </c>
      <c r="AA178" s="58">
        <v>2030</v>
      </c>
      <c r="AB178" s="95"/>
      <c r="AC178" s="50"/>
    </row>
    <row r="179" spans="1:30" ht="31.1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63</v>
      </c>
      <c r="S179" s="41" t="s">
        <v>37</v>
      </c>
      <c r="T179" s="2">
        <v>0</v>
      </c>
      <c r="U179" s="2">
        <v>0</v>
      </c>
      <c r="V179" s="2">
        <v>1</v>
      </c>
      <c r="W179" s="2">
        <v>1</v>
      </c>
      <c r="X179" s="2">
        <v>1</v>
      </c>
      <c r="Y179" s="2">
        <v>1</v>
      </c>
      <c r="Z179" s="49">
        <f t="shared" ref="Z179:Z194" si="58">SUM(T179:Y179)</f>
        <v>4</v>
      </c>
      <c r="AA179" s="41">
        <v>2030</v>
      </c>
      <c r="AC179" s="89"/>
      <c r="AD179" s="89"/>
    </row>
    <row r="180" spans="1:30" ht="31.5" hidden="1" x14ac:dyDescent="0.25">
      <c r="A180" s="21" t="s">
        <v>17</v>
      </c>
      <c r="B180" s="21" t="s">
        <v>18</v>
      </c>
      <c r="C180" s="21" t="s">
        <v>19</v>
      </c>
      <c r="D180" s="21" t="s">
        <v>17</v>
      </c>
      <c r="E180" s="21" t="s">
        <v>23</v>
      </c>
      <c r="F180" s="21" t="s">
        <v>17</v>
      </c>
      <c r="G180" s="21" t="s">
        <v>39</v>
      </c>
      <c r="H180" s="21" t="s">
        <v>18</v>
      </c>
      <c r="I180" s="21" t="s">
        <v>23</v>
      </c>
      <c r="J180" s="21" t="s">
        <v>17</v>
      </c>
      <c r="K180" s="21" t="s">
        <v>17</v>
      </c>
      <c r="L180" s="21" t="s">
        <v>19</v>
      </c>
      <c r="M180" s="21" t="s">
        <v>36</v>
      </c>
      <c r="N180" s="21" t="s">
        <v>17</v>
      </c>
      <c r="O180" s="21" t="s">
        <v>23</v>
      </c>
      <c r="P180" s="21" t="s">
        <v>21</v>
      </c>
      <c r="Q180" s="21" t="s">
        <v>17</v>
      </c>
      <c r="R180" s="130" t="s">
        <v>170</v>
      </c>
      <c r="S180" s="23" t="s">
        <v>0</v>
      </c>
      <c r="T180" s="132"/>
      <c r="U180" s="132"/>
      <c r="V180" s="132"/>
      <c r="W180" s="132"/>
      <c r="X180" s="132"/>
      <c r="Y180" s="132"/>
      <c r="Z180" s="24">
        <f t="shared" si="58"/>
        <v>0</v>
      </c>
      <c r="AA180" s="58">
        <v>2030</v>
      </c>
      <c r="AB180" s="37"/>
      <c r="AC180" s="86"/>
      <c r="AD180" s="86"/>
    </row>
    <row r="181" spans="1:30" ht="31.5" hidden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130" t="s">
        <v>115</v>
      </c>
      <c r="S181" s="131" t="s">
        <v>45</v>
      </c>
      <c r="T181" s="133"/>
      <c r="U181" s="133"/>
      <c r="V181" s="133"/>
      <c r="W181" s="133"/>
      <c r="X181" s="133"/>
      <c r="Y181" s="133"/>
      <c r="Z181" s="24">
        <f t="shared" si="58"/>
        <v>0</v>
      </c>
      <c r="AA181" s="41">
        <v>2030</v>
      </c>
      <c r="AB181" s="9"/>
      <c r="AC181" s="86"/>
      <c r="AD181" s="86"/>
    </row>
    <row r="182" spans="1:30" ht="31.5" hidden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64" t="s">
        <v>114</v>
      </c>
      <c r="S182" s="65" t="s">
        <v>44</v>
      </c>
      <c r="T182" s="134"/>
      <c r="U182" s="134"/>
      <c r="V182" s="134"/>
      <c r="W182" s="134"/>
      <c r="X182" s="134"/>
      <c r="Y182" s="134"/>
      <c r="Z182" s="67">
        <f t="shared" si="58"/>
        <v>0</v>
      </c>
      <c r="AA182" s="41">
        <v>2030</v>
      </c>
      <c r="AB182" s="9"/>
      <c r="AC182" s="86"/>
      <c r="AD182" s="86"/>
    </row>
    <row r="183" spans="1:30" s="51" customFormat="1" ht="47.25" hidden="1" x14ac:dyDescent="0.25">
      <c r="A183" s="54" t="s">
        <v>17</v>
      </c>
      <c r="B183" s="54" t="s">
        <v>17</v>
      </c>
      <c r="C183" s="54" t="s">
        <v>21</v>
      </c>
      <c r="D183" s="54" t="s">
        <v>17</v>
      </c>
      <c r="E183" s="54" t="s">
        <v>20</v>
      </c>
      <c r="F183" s="54" t="s">
        <v>17</v>
      </c>
      <c r="G183" s="54" t="s">
        <v>21</v>
      </c>
      <c r="H183" s="54" t="s">
        <v>18</v>
      </c>
      <c r="I183" s="54" t="s">
        <v>23</v>
      </c>
      <c r="J183" s="54" t="s">
        <v>17</v>
      </c>
      <c r="K183" s="54" t="s">
        <v>121</v>
      </c>
      <c r="L183" s="54" t="s">
        <v>19</v>
      </c>
      <c r="M183" s="54" t="s">
        <v>20</v>
      </c>
      <c r="N183" s="54" t="s">
        <v>20</v>
      </c>
      <c r="O183" s="54" t="s">
        <v>20</v>
      </c>
      <c r="P183" s="54" t="s">
        <v>20</v>
      </c>
      <c r="Q183" s="54" t="s">
        <v>19</v>
      </c>
      <c r="R183" s="115" t="s">
        <v>139</v>
      </c>
      <c r="S183" s="55" t="s">
        <v>0</v>
      </c>
      <c r="T183" s="1">
        <v>0</v>
      </c>
      <c r="U183" s="1">
        <f>3100.4-200-2900.4</f>
        <v>0</v>
      </c>
      <c r="V183" s="1">
        <f>2000.4-2000.4</f>
        <v>0</v>
      </c>
      <c r="W183" s="1">
        <v>0</v>
      </c>
      <c r="X183" s="1">
        <f>3100.4-200-2900.4</f>
        <v>0</v>
      </c>
      <c r="Y183" s="1">
        <v>0</v>
      </c>
      <c r="Z183" s="59">
        <f t="shared" si="58"/>
        <v>0</v>
      </c>
      <c r="AA183" s="58">
        <v>2030</v>
      </c>
      <c r="AB183" s="33"/>
      <c r="AC183" s="50"/>
    </row>
    <row r="184" spans="1:30" s="51" customFormat="1" ht="31.5" hidden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101</v>
      </c>
      <c r="S184" s="52" t="s">
        <v>37</v>
      </c>
      <c r="T184" s="44">
        <v>0</v>
      </c>
      <c r="U184" s="44">
        <v>0</v>
      </c>
      <c r="V184" s="44">
        <f>12-12</f>
        <v>0</v>
      </c>
      <c r="W184" s="44">
        <v>0</v>
      </c>
      <c r="X184" s="44">
        <v>0</v>
      </c>
      <c r="Y184" s="44">
        <v>0</v>
      </c>
      <c r="Z184" s="49">
        <f t="shared" si="58"/>
        <v>0</v>
      </c>
      <c r="AA184" s="118">
        <v>2030</v>
      </c>
      <c r="AB184" s="33"/>
      <c r="AC184" s="50"/>
    </row>
    <row r="185" spans="1:30" s="51" customFormat="1" ht="31.5" hidden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102</v>
      </c>
      <c r="S185" s="52" t="s">
        <v>45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53">
        <f t="shared" si="58"/>
        <v>0</v>
      </c>
      <c r="AA185" s="118">
        <v>2030</v>
      </c>
      <c r="AB185" s="33"/>
      <c r="AC185" s="50"/>
    </row>
    <row r="186" spans="1:30" s="51" customFormat="1" ht="47.25" hidden="1" x14ac:dyDescent="0.25">
      <c r="A186" s="54" t="s">
        <v>17</v>
      </c>
      <c r="B186" s="54" t="s">
        <v>17</v>
      </c>
      <c r="C186" s="54" t="s">
        <v>23</v>
      </c>
      <c r="D186" s="54" t="s">
        <v>17</v>
      </c>
      <c r="E186" s="54" t="s">
        <v>20</v>
      </c>
      <c r="F186" s="54" t="s">
        <v>17</v>
      </c>
      <c r="G186" s="54" t="s">
        <v>21</v>
      </c>
      <c r="H186" s="54" t="s">
        <v>18</v>
      </c>
      <c r="I186" s="54" t="s">
        <v>23</v>
      </c>
      <c r="J186" s="54" t="s">
        <v>17</v>
      </c>
      <c r="K186" s="54" t="s">
        <v>121</v>
      </c>
      <c r="L186" s="54" t="s">
        <v>19</v>
      </c>
      <c r="M186" s="54" t="s">
        <v>20</v>
      </c>
      <c r="N186" s="54" t="s">
        <v>20</v>
      </c>
      <c r="O186" s="54" t="s">
        <v>20</v>
      </c>
      <c r="P186" s="54" t="s">
        <v>20</v>
      </c>
      <c r="Q186" s="54" t="s">
        <v>19</v>
      </c>
      <c r="R186" s="115" t="s">
        <v>139</v>
      </c>
      <c r="S186" s="55" t="s">
        <v>0</v>
      </c>
      <c r="T186" s="1">
        <v>0</v>
      </c>
      <c r="U186" s="1">
        <f>2000-100-1900</f>
        <v>0</v>
      </c>
      <c r="V186" s="1">
        <f>2000-2000</f>
        <v>0</v>
      </c>
      <c r="W186" s="1">
        <v>0</v>
      </c>
      <c r="X186" s="1">
        <f>2000-100-1900</f>
        <v>0</v>
      </c>
      <c r="Y186" s="1">
        <v>0</v>
      </c>
      <c r="Z186" s="59">
        <f t="shared" si="58"/>
        <v>0</v>
      </c>
      <c r="AA186" s="58">
        <v>2030</v>
      </c>
      <c r="AB186" s="33"/>
      <c r="AC186" s="50"/>
    </row>
    <row r="187" spans="1:30" s="51" customFormat="1" ht="31.5" hidden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128</v>
      </c>
      <c r="S187" s="52" t="s">
        <v>37</v>
      </c>
      <c r="T187" s="44">
        <v>0</v>
      </c>
      <c r="U187" s="44">
        <v>0</v>
      </c>
      <c r="V187" s="44">
        <v>0</v>
      </c>
      <c r="W187" s="44">
        <v>0</v>
      </c>
      <c r="X187" s="44">
        <v>0</v>
      </c>
      <c r="Y187" s="44">
        <v>0</v>
      </c>
      <c r="Z187" s="49">
        <f t="shared" si="58"/>
        <v>0</v>
      </c>
      <c r="AA187" s="118">
        <v>2030</v>
      </c>
      <c r="AB187" s="33"/>
      <c r="AC187" s="50"/>
    </row>
    <row r="188" spans="1:30" s="51" customFormat="1" ht="31.5" hidden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129</v>
      </c>
      <c r="S188" s="52" t="s">
        <v>45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53">
        <f t="shared" si="58"/>
        <v>0</v>
      </c>
      <c r="AA188" s="118">
        <v>2030</v>
      </c>
      <c r="AB188" s="103"/>
      <c r="AC188" s="96"/>
    </row>
    <row r="189" spans="1:30" s="51" customFormat="1" ht="47.25" hidden="1" x14ac:dyDescent="0.25">
      <c r="A189" s="54" t="s">
        <v>17</v>
      </c>
      <c r="B189" s="54" t="s">
        <v>17</v>
      </c>
      <c r="C189" s="54" t="s">
        <v>20</v>
      </c>
      <c r="D189" s="54" t="s">
        <v>17</v>
      </c>
      <c r="E189" s="54" t="s">
        <v>20</v>
      </c>
      <c r="F189" s="54" t="s">
        <v>17</v>
      </c>
      <c r="G189" s="54" t="s">
        <v>21</v>
      </c>
      <c r="H189" s="54" t="s">
        <v>18</v>
      </c>
      <c r="I189" s="54" t="s">
        <v>23</v>
      </c>
      <c r="J189" s="54" t="s">
        <v>17</v>
      </c>
      <c r="K189" s="54" t="s">
        <v>121</v>
      </c>
      <c r="L189" s="54" t="s">
        <v>19</v>
      </c>
      <c r="M189" s="54" t="s">
        <v>20</v>
      </c>
      <c r="N189" s="54" t="s">
        <v>20</v>
      </c>
      <c r="O189" s="54" t="s">
        <v>20</v>
      </c>
      <c r="P189" s="54" t="s">
        <v>20</v>
      </c>
      <c r="Q189" s="54" t="s">
        <v>19</v>
      </c>
      <c r="R189" s="115" t="s">
        <v>140</v>
      </c>
      <c r="S189" s="55" t="s">
        <v>0</v>
      </c>
      <c r="T189" s="1">
        <v>0</v>
      </c>
      <c r="U189" s="1">
        <f>2860.5-100-2760.5</f>
        <v>0</v>
      </c>
      <c r="V189" s="1">
        <f>2860.6-2860.6</f>
        <v>0</v>
      </c>
      <c r="W189" s="1">
        <v>0</v>
      </c>
      <c r="X189" s="1">
        <f>2860.5-100-2760.5</f>
        <v>0</v>
      </c>
      <c r="Y189" s="1">
        <v>0</v>
      </c>
      <c r="Z189" s="59">
        <f t="shared" si="58"/>
        <v>0</v>
      </c>
      <c r="AA189" s="58">
        <v>2030</v>
      </c>
      <c r="AB189" s="33"/>
      <c r="AC189" s="50"/>
    </row>
    <row r="190" spans="1:30" s="51" customFormat="1" ht="31.5" hidden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130</v>
      </c>
      <c r="S190" s="52" t="s">
        <v>37</v>
      </c>
      <c r="T190" s="44">
        <v>0</v>
      </c>
      <c r="U190" s="44">
        <v>0</v>
      </c>
      <c r="V190" s="44">
        <v>0</v>
      </c>
      <c r="W190" s="44">
        <v>0</v>
      </c>
      <c r="X190" s="44">
        <v>0</v>
      </c>
      <c r="Y190" s="44">
        <v>0</v>
      </c>
      <c r="Z190" s="49">
        <f t="shared" si="58"/>
        <v>0</v>
      </c>
      <c r="AA190" s="118">
        <v>2030</v>
      </c>
      <c r="AB190" s="33"/>
      <c r="AC190" s="50"/>
    </row>
    <row r="191" spans="1:30" s="51" customFormat="1" ht="31.5" hidden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131</v>
      </c>
      <c r="S191" s="52" t="s">
        <v>45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53">
        <f t="shared" si="58"/>
        <v>0</v>
      </c>
      <c r="AA191" s="118">
        <v>2030</v>
      </c>
      <c r="AB191" s="33"/>
      <c r="AC191" s="50"/>
    </row>
    <row r="192" spans="1:30" s="51" customFormat="1" ht="47.25" hidden="1" x14ac:dyDescent="0.25">
      <c r="A192" s="54" t="s">
        <v>17</v>
      </c>
      <c r="B192" s="54" t="s">
        <v>17</v>
      </c>
      <c r="C192" s="54" t="s">
        <v>24</v>
      </c>
      <c r="D192" s="54" t="s">
        <v>17</v>
      </c>
      <c r="E192" s="54" t="s">
        <v>20</v>
      </c>
      <c r="F192" s="54" t="s">
        <v>17</v>
      </c>
      <c r="G192" s="54" t="s">
        <v>21</v>
      </c>
      <c r="H192" s="54" t="s">
        <v>18</v>
      </c>
      <c r="I192" s="54" t="s">
        <v>23</v>
      </c>
      <c r="J192" s="54" t="s">
        <v>17</v>
      </c>
      <c r="K192" s="54" t="s">
        <v>121</v>
      </c>
      <c r="L192" s="54" t="s">
        <v>19</v>
      </c>
      <c r="M192" s="54" t="s">
        <v>20</v>
      </c>
      <c r="N192" s="54" t="s">
        <v>20</v>
      </c>
      <c r="O192" s="54" t="s">
        <v>20</v>
      </c>
      <c r="P192" s="54" t="s">
        <v>20</v>
      </c>
      <c r="Q192" s="54" t="s">
        <v>19</v>
      </c>
      <c r="R192" s="115" t="s">
        <v>139</v>
      </c>
      <c r="S192" s="55" t="s">
        <v>0</v>
      </c>
      <c r="T192" s="1">
        <v>0</v>
      </c>
      <c r="U192" s="1">
        <f>2801.1-100-2701.1</f>
        <v>0</v>
      </c>
      <c r="V192" s="1">
        <f>2801.1-2801.1</f>
        <v>0</v>
      </c>
      <c r="W192" s="1">
        <v>0</v>
      </c>
      <c r="X192" s="1">
        <f>2801.1-100-2701.1</f>
        <v>0</v>
      </c>
      <c r="Y192" s="1">
        <v>0</v>
      </c>
      <c r="Z192" s="59">
        <f t="shared" si="58"/>
        <v>0</v>
      </c>
      <c r="AA192" s="58">
        <v>2030</v>
      </c>
      <c r="AB192" s="33"/>
      <c r="AC192" s="50"/>
    </row>
    <row r="193" spans="1:30" s="51" customFormat="1" ht="31.5" hidden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132</v>
      </c>
      <c r="S193" s="52" t="s">
        <v>37</v>
      </c>
      <c r="T193" s="44">
        <v>0</v>
      </c>
      <c r="U193" s="44">
        <v>0</v>
      </c>
      <c r="V193" s="44">
        <v>0</v>
      </c>
      <c r="W193" s="44">
        <v>0</v>
      </c>
      <c r="X193" s="44">
        <v>0</v>
      </c>
      <c r="Y193" s="44">
        <v>0</v>
      </c>
      <c r="Z193" s="49">
        <f t="shared" si="58"/>
        <v>0</v>
      </c>
      <c r="AA193" s="118">
        <v>2030</v>
      </c>
      <c r="AB193" s="33"/>
      <c r="AC193" s="50"/>
    </row>
    <row r="194" spans="1:30" s="51" customFormat="1" ht="31.5" hidden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133</v>
      </c>
      <c r="S194" s="52" t="s">
        <v>45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53">
        <f t="shared" si="58"/>
        <v>0</v>
      </c>
      <c r="AA194" s="118">
        <v>2030</v>
      </c>
      <c r="AB194" s="33"/>
      <c r="AC194" s="50"/>
    </row>
    <row r="195" spans="1:30" s="51" customFormat="1" hidden="1" x14ac:dyDescent="0.25">
      <c r="A195" s="54" t="s">
        <v>17</v>
      </c>
      <c r="B195" s="54" t="s">
        <v>23</v>
      </c>
      <c r="C195" s="54" t="s">
        <v>21</v>
      </c>
      <c r="D195" s="54" t="s">
        <v>17</v>
      </c>
      <c r="E195" s="54" t="s">
        <v>20</v>
      </c>
      <c r="F195" s="54" t="s">
        <v>17</v>
      </c>
      <c r="G195" s="54" t="s">
        <v>21</v>
      </c>
      <c r="H195" s="54" t="s">
        <v>18</v>
      </c>
      <c r="I195" s="54" t="s">
        <v>23</v>
      </c>
      <c r="J195" s="54" t="s">
        <v>17</v>
      </c>
      <c r="K195" s="54" t="s">
        <v>121</v>
      </c>
      <c r="L195" s="54" t="s">
        <v>19</v>
      </c>
      <c r="M195" s="54" t="s">
        <v>17</v>
      </c>
      <c r="N195" s="54" t="s">
        <v>17</v>
      </c>
      <c r="O195" s="54" t="s">
        <v>17</v>
      </c>
      <c r="P195" s="54" t="s">
        <v>17</v>
      </c>
      <c r="Q195" s="54" t="s">
        <v>17</v>
      </c>
      <c r="R195" s="146" t="s">
        <v>139</v>
      </c>
      <c r="S195" s="143" t="s">
        <v>0</v>
      </c>
      <c r="T195" s="1">
        <v>0</v>
      </c>
      <c r="U195" s="1">
        <f>2801.1-100-2701.1</f>
        <v>0</v>
      </c>
      <c r="V195" s="1">
        <f>2801.1-2801.1</f>
        <v>0</v>
      </c>
      <c r="W195" s="1"/>
      <c r="X195" s="1"/>
      <c r="Y195" s="1"/>
      <c r="Z195" s="59"/>
      <c r="AA195" s="58"/>
      <c r="AB195" s="33"/>
      <c r="AC195" s="50"/>
    </row>
    <row r="196" spans="1:30" s="51" customFormat="1" hidden="1" x14ac:dyDescent="0.25">
      <c r="A196" s="54" t="s">
        <v>17</v>
      </c>
      <c r="B196" s="54" t="s">
        <v>23</v>
      </c>
      <c r="C196" s="54" t="s">
        <v>21</v>
      </c>
      <c r="D196" s="54" t="s">
        <v>17</v>
      </c>
      <c r="E196" s="54" t="s">
        <v>20</v>
      </c>
      <c r="F196" s="54" t="s">
        <v>17</v>
      </c>
      <c r="G196" s="54" t="s">
        <v>21</v>
      </c>
      <c r="H196" s="54" t="s">
        <v>18</v>
      </c>
      <c r="I196" s="54" t="s">
        <v>23</v>
      </c>
      <c r="J196" s="54" t="s">
        <v>17</v>
      </c>
      <c r="K196" s="54" t="s">
        <v>121</v>
      </c>
      <c r="L196" s="54" t="s">
        <v>19</v>
      </c>
      <c r="M196" s="54" t="s">
        <v>20</v>
      </c>
      <c r="N196" s="54" t="s">
        <v>20</v>
      </c>
      <c r="O196" s="54" t="s">
        <v>20</v>
      </c>
      <c r="P196" s="54" t="s">
        <v>20</v>
      </c>
      <c r="Q196" s="54" t="s">
        <v>19</v>
      </c>
      <c r="R196" s="147"/>
      <c r="S196" s="144"/>
      <c r="T196" s="1">
        <v>0</v>
      </c>
      <c r="U196" s="1">
        <f t="shared" ref="U196:U197" si="59">2801.1-100-2701.1</f>
        <v>0</v>
      </c>
      <c r="V196" s="1">
        <f t="shared" ref="V196:V197" si="60">2801.1-2801.1</f>
        <v>0</v>
      </c>
      <c r="W196" s="1"/>
      <c r="X196" s="1"/>
      <c r="Y196" s="1"/>
      <c r="Z196" s="59"/>
      <c r="AA196" s="58"/>
      <c r="AB196" s="33"/>
      <c r="AC196" s="50"/>
    </row>
    <row r="197" spans="1:30" s="51" customFormat="1" hidden="1" x14ac:dyDescent="0.25">
      <c r="A197" s="54" t="s">
        <v>17</v>
      </c>
      <c r="B197" s="54" t="s">
        <v>23</v>
      </c>
      <c r="C197" s="54" t="s">
        <v>21</v>
      </c>
      <c r="D197" s="54" t="s">
        <v>17</v>
      </c>
      <c r="E197" s="54" t="s">
        <v>20</v>
      </c>
      <c r="F197" s="54" t="s">
        <v>17</v>
      </c>
      <c r="G197" s="54" t="s">
        <v>21</v>
      </c>
      <c r="H197" s="54" t="s">
        <v>18</v>
      </c>
      <c r="I197" s="54" t="s">
        <v>23</v>
      </c>
      <c r="J197" s="54" t="s">
        <v>17</v>
      </c>
      <c r="K197" s="54" t="s">
        <v>121</v>
      </c>
      <c r="L197" s="54" t="s">
        <v>19</v>
      </c>
      <c r="M197" s="54" t="s">
        <v>17</v>
      </c>
      <c r="N197" s="54" t="s">
        <v>17</v>
      </c>
      <c r="O197" s="54" t="s">
        <v>20</v>
      </c>
      <c r="P197" s="54" t="s">
        <v>20</v>
      </c>
      <c r="Q197" s="54" t="s">
        <v>19</v>
      </c>
      <c r="R197" s="148"/>
      <c r="S197" s="145"/>
      <c r="T197" s="1">
        <v>0</v>
      </c>
      <c r="U197" s="1">
        <f t="shared" si="59"/>
        <v>0</v>
      </c>
      <c r="V197" s="1">
        <f t="shared" si="60"/>
        <v>0</v>
      </c>
      <c r="W197" s="1"/>
      <c r="X197" s="1"/>
      <c r="Y197" s="1"/>
      <c r="Z197" s="59"/>
      <c r="AA197" s="58"/>
      <c r="AB197" s="33"/>
      <c r="AC197" s="50"/>
    </row>
    <row r="198" spans="1:30" s="51" customFormat="1" ht="31.5" hidden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142</v>
      </c>
      <c r="S198" s="52" t="s">
        <v>37</v>
      </c>
      <c r="T198" s="44"/>
      <c r="U198" s="44"/>
      <c r="V198" s="44"/>
      <c r="W198" s="44"/>
      <c r="X198" s="44"/>
      <c r="Y198" s="44"/>
      <c r="Z198" s="49"/>
      <c r="AA198" s="118"/>
      <c r="AB198" s="33"/>
      <c r="AC198" s="50"/>
    </row>
    <row r="199" spans="1:30" s="51" customFormat="1" ht="31.5" hidden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143</v>
      </c>
      <c r="S199" s="52" t="s">
        <v>45</v>
      </c>
      <c r="T199" s="3"/>
      <c r="U199" s="3"/>
      <c r="V199" s="3"/>
      <c r="W199" s="3"/>
      <c r="X199" s="3"/>
      <c r="Y199" s="3"/>
      <c r="Z199" s="53"/>
      <c r="AA199" s="118"/>
      <c r="AB199" s="33"/>
      <c r="AC199" s="50"/>
    </row>
    <row r="200" spans="1:30" s="51" customFormat="1" ht="31.5" x14ac:dyDescent="0.25">
      <c r="A200" s="54" t="s">
        <v>17</v>
      </c>
      <c r="B200" s="54" t="s">
        <v>17</v>
      </c>
      <c r="C200" s="54" t="s">
        <v>39</v>
      </c>
      <c r="D200" s="54" t="s">
        <v>17</v>
      </c>
      <c r="E200" s="54" t="s">
        <v>20</v>
      </c>
      <c r="F200" s="54" t="s">
        <v>17</v>
      </c>
      <c r="G200" s="54" t="s">
        <v>21</v>
      </c>
      <c r="H200" s="54" t="s">
        <v>18</v>
      </c>
      <c r="I200" s="54" t="s">
        <v>23</v>
      </c>
      <c r="J200" s="54" t="s">
        <v>17</v>
      </c>
      <c r="K200" s="54" t="s">
        <v>18</v>
      </c>
      <c r="L200" s="54" t="s">
        <v>160</v>
      </c>
      <c r="M200" s="54" t="s">
        <v>39</v>
      </c>
      <c r="N200" s="54" t="s">
        <v>39</v>
      </c>
      <c r="O200" s="54" t="s">
        <v>39</v>
      </c>
      <c r="P200" s="54" t="s">
        <v>17</v>
      </c>
      <c r="Q200" s="54" t="s">
        <v>17</v>
      </c>
      <c r="R200" s="75" t="s">
        <v>175</v>
      </c>
      <c r="S200" s="55" t="s">
        <v>0</v>
      </c>
      <c r="T200" s="59">
        <v>18400</v>
      </c>
      <c r="U200" s="59">
        <v>10000</v>
      </c>
      <c r="V200" s="59">
        <v>10000</v>
      </c>
      <c r="W200" s="59">
        <v>5000</v>
      </c>
      <c r="X200" s="59">
        <v>5000</v>
      </c>
      <c r="Y200" s="59">
        <v>5000</v>
      </c>
      <c r="Z200" s="59">
        <f>SUM(T200:Y200)</f>
        <v>53400</v>
      </c>
      <c r="AA200" s="58">
        <v>2030</v>
      </c>
      <c r="AB200" s="33"/>
      <c r="AC200" s="50"/>
    </row>
    <row r="201" spans="1:30" s="51" customFormat="1" ht="31.5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76" t="s">
        <v>144</v>
      </c>
      <c r="S201" s="62" t="s">
        <v>45</v>
      </c>
      <c r="T201" s="3">
        <v>5.6</v>
      </c>
      <c r="U201" s="3">
        <v>4</v>
      </c>
      <c r="V201" s="3">
        <v>4</v>
      </c>
      <c r="W201" s="3">
        <v>4</v>
      </c>
      <c r="X201" s="3">
        <v>4</v>
      </c>
      <c r="Y201" s="3">
        <v>4</v>
      </c>
      <c r="Z201" s="6">
        <f>SUM(T201:Y201)</f>
        <v>25.6</v>
      </c>
      <c r="AA201" s="41">
        <v>2030</v>
      </c>
      <c r="AB201" s="33"/>
      <c r="AC201" s="50"/>
    </row>
    <row r="202" spans="1:30" s="51" customFormat="1" ht="31.5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76" t="s">
        <v>145</v>
      </c>
      <c r="S202" s="62" t="s">
        <v>37</v>
      </c>
      <c r="T202" s="44">
        <v>4</v>
      </c>
      <c r="U202" s="44">
        <v>4</v>
      </c>
      <c r="V202" s="44">
        <v>4</v>
      </c>
      <c r="W202" s="44">
        <v>4</v>
      </c>
      <c r="X202" s="44">
        <v>4</v>
      </c>
      <c r="Y202" s="44">
        <v>4</v>
      </c>
      <c r="Z202" s="49">
        <f>SUM(T202:Y202)</f>
        <v>24</v>
      </c>
      <c r="AA202" s="41">
        <v>2030</v>
      </c>
      <c r="AB202" s="33"/>
      <c r="AC202" s="50"/>
    </row>
    <row r="203" spans="1:30" ht="47.25" x14ac:dyDescent="0.25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117" t="s">
        <v>176</v>
      </c>
      <c r="S203" s="55" t="s">
        <v>38</v>
      </c>
      <c r="T203" s="56">
        <v>1</v>
      </c>
      <c r="U203" s="56">
        <v>1</v>
      </c>
      <c r="V203" s="56">
        <v>1</v>
      </c>
      <c r="W203" s="56">
        <v>1</v>
      </c>
      <c r="X203" s="56">
        <v>1</v>
      </c>
      <c r="Y203" s="56">
        <v>1</v>
      </c>
      <c r="Z203" s="57">
        <v>1</v>
      </c>
      <c r="AA203" s="58">
        <v>2030</v>
      </c>
      <c r="AC203" s="89"/>
      <c r="AD203" s="89"/>
    </row>
    <row r="204" spans="1:30" ht="47.25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161</v>
      </c>
      <c r="S204" s="62" t="s">
        <v>45</v>
      </c>
      <c r="T204" s="3">
        <v>5</v>
      </c>
      <c r="U204" s="3">
        <v>5</v>
      </c>
      <c r="V204" s="3">
        <v>5</v>
      </c>
      <c r="W204" s="3">
        <v>5</v>
      </c>
      <c r="X204" s="3">
        <v>5</v>
      </c>
      <c r="Y204" s="3">
        <v>5</v>
      </c>
      <c r="Z204" s="6">
        <f>SUM(T204:Y204)</f>
        <v>30</v>
      </c>
      <c r="AA204" s="41">
        <v>2030</v>
      </c>
      <c r="AC204" s="89"/>
      <c r="AD204" s="89"/>
    </row>
    <row r="205" spans="1:30" s="74" customFormat="1" ht="35.25" customHeight="1" x14ac:dyDescent="0.2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75" t="s">
        <v>171</v>
      </c>
      <c r="S205" s="55" t="s">
        <v>43</v>
      </c>
      <c r="T205" s="56">
        <v>1</v>
      </c>
      <c r="U205" s="56">
        <v>1</v>
      </c>
      <c r="V205" s="56">
        <v>1</v>
      </c>
      <c r="W205" s="56">
        <v>1</v>
      </c>
      <c r="X205" s="56">
        <v>1</v>
      </c>
      <c r="Y205" s="56">
        <v>1</v>
      </c>
      <c r="Z205" s="57">
        <v>1</v>
      </c>
      <c r="AA205" s="58">
        <v>2030</v>
      </c>
      <c r="AB205" s="33"/>
    </row>
    <row r="206" spans="1:30" ht="31.5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76" t="s">
        <v>104</v>
      </c>
      <c r="S206" s="41" t="s">
        <v>44</v>
      </c>
      <c r="T206" s="44">
        <f>1+15+22+5</f>
        <v>43</v>
      </c>
      <c r="U206" s="44">
        <f t="shared" ref="U206:Y206" si="61">1+15+22+5</f>
        <v>43</v>
      </c>
      <c r="V206" s="44">
        <f t="shared" si="61"/>
        <v>43</v>
      </c>
      <c r="W206" s="44">
        <f t="shared" si="61"/>
        <v>43</v>
      </c>
      <c r="X206" s="44">
        <f t="shared" si="61"/>
        <v>43</v>
      </c>
      <c r="Y206" s="44">
        <f t="shared" si="61"/>
        <v>43</v>
      </c>
      <c r="Z206" s="49">
        <f>SUM(T206:Y206)</f>
        <v>258</v>
      </c>
      <c r="AA206" s="41">
        <v>2030</v>
      </c>
      <c r="AB206" s="108"/>
      <c r="AC206" s="86"/>
      <c r="AD206" s="86"/>
    </row>
    <row r="207" spans="1:30" s="51" customFormat="1" ht="31.5" x14ac:dyDescent="0.25">
      <c r="A207" s="54" t="s">
        <v>17</v>
      </c>
      <c r="B207" s="54" t="s">
        <v>18</v>
      </c>
      <c r="C207" s="54" t="s">
        <v>19</v>
      </c>
      <c r="D207" s="54" t="s">
        <v>17</v>
      </c>
      <c r="E207" s="54" t="s">
        <v>23</v>
      </c>
      <c r="F207" s="54" t="s">
        <v>17</v>
      </c>
      <c r="G207" s="54" t="s">
        <v>39</v>
      </c>
      <c r="H207" s="54" t="s">
        <v>18</v>
      </c>
      <c r="I207" s="54" t="s">
        <v>23</v>
      </c>
      <c r="J207" s="54" t="s">
        <v>17</v>
      </c>
      <c r="K207" s="54" t="s">
        <v>17</v>
      </c>
      <c r="L207" s="54" t="s">
        <v>19</v>
      </c>
      <c r="M207" s="54" t="s">
        <v>36</v>
      </c>
      <c r="N207" s="54" t="s">
        <v>39</v>
      </c>
      <c r="O207" s="54" t="s">
        <v>17</v>
      </c>
      <c r="P207" s="54" t="s">
        <v>17</v>
      </c>
      <c r="Q207" s="54" t="s">
        <v>17</v>
      </c>
      <c r="R207" s="75" t="s">
        <v>222</v>
      </c>
      <c r="S207" s="55" t="s">
        <v>0</v>
      </c>
      <c r="T207" s="59">
        <v>17252.5</v>
      </c>
      <c r="U207" s="59">
        <v>10000</v>
      </c>
      <c r="V207" s="59">
        <v>10000</v>
      </c>
      <c r="W207" s="59">
        <v>0</v>
      </c>
      <c r="X207" s="59">
        <v>0</v>
      </c>
      <c r="Y207" s="59">
        <v>0</v>
      </c>
      <c r="Z207" s="59">
        <f>SUM(T207:Y207)</f>
        <v>37252.5</v>
      </c>
      <c r="AA207" s="58">
        <v>2027</v>
      </c>
      <c r="AB207" s="33"/>
      <c r="AC207" s="50"/>
    </row>
    <row r="208" spans="1:30" s="51" customFormat="1" ht="31.5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76" t="s">
        <v>144</v>
      </c>
      <c r="S208" s="62" t="s">
        <v>45</v>
      </c>
      <c r="T208" s="3">
        <v>14</v>
      </c>
      <c r="U208" s="3">
        <v>4</v>
      </c>
      <c r="V208" s="3">
        <v>4</v>
      </c>
      <c r="W208" s="3">
        <v>4</v>
      </c>
      <c r="X208" s="3">
        <v>4</v>
      </c>
      <c r="Y208" s="3">
        <v>4</v>
      </c>
      <c r="Z208" s="6">
        <f>SUM(T208:Y208)</f>
        <v>34</v>
      </c>
      <c r="AA208" s="41">
        <v>2027</v>
      </c>
      <c r="AB208" s="33"/>
      <c r="AC208" s="50"/>
    </row>
    <row r="209" spans="1:30" s="51" customFormat="1" ht="31.5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76" t="s">
        <v>145</v>
      </c>
      <c r="S209" s="62" t="s">
        <v>37</v>
      </c>
      <c r="T209" s="44">
        <v>27</v>
      </c>
      <c r="U209" s="44">
        <v>4</v>
      </c>
      <c r="V209" s="44">
        <v>4</v>
      </c>
      <c r="W209" s="44">
        <v>4</v>
      </c>
      <c r="X209" s="44">
        <v>4</v>
      </c>
      <c r="Y209" s="44">
        <v>4</v>
      </c>
      <c r="Z209" s="49">
        <f>SUM(T209:Y209)</f>
        <v>47</v>
      </c>
      <c r="AA209" s="41">
        <v>2027</v>
      </c>
      <c r="AB209" s="33"/>
      <c r="AC209" s="50"/>
    </row>
    <row r="210" spans="1:30" ht="31.5" x14ac:dyDescent="0.25">
      <c r="A210" s="46"/>
      <c r="B210" s="46"/>
      <c r="C210" s="46"/>
      <c r="D210" s="46"/>
      <c r="E210" s="46"/>
      <c r="F210" s="46"/>
      <c r="G210" s="46"/>
      <c r="H210" s="46" t="s">
        <v>18</v>
      </c>
      <c r="I210" s="46" t="s">
        <v>23</v>
      </c>
      <c r="J210" s="46" t="s">
        <v>17</v>
      </c>
      <c r="K210" s="46" t="s">
        <v>17</v>
      </c>
      <c r="L210" s="46" t="s">
        <v>21</v>
      </c>
      <c r="M210" s="46" t="s">
        <v>17</v>
      </c>
      <c r="N210" s="46" t="s">
        <v>17</v>
      </c>
      <c r="O210" s="46" t="s">
        <v>17</v>
      </c>
      <c r="P210" s="46" t="s">
        <v>17</v>
      </c>
      <c r="Q210" s="46" t="s">
        <v>17</v>
      </c>
      <c r="R210" s="85" t="s">
        <v>47</v>
      </c>
      <c r="S210" s="114" t="s">
        <v>0</v>
      </c>
      <c r="T210" s="113">
        <f>T213</f>
        <v>5253.6</v>
      </c>
      <c r="U210" s="113">
        <f t="shared" ref="U210:Y210" si="62">U213</f>
        <v>5253.6</v>
      </c>
      <c r="V210" s="113">
        <f t="shared" si="62"/>
        <v>5253.6</v>
      </c>
      <c r="W210" s="113">
        <f t="shared" si="62"/>
        <v>3953.6</v>
      </c>
      <c r="X210" s="113">
        <f t="shared" si="62"/>
        <v>3953.6</v>
      </c>
      <c r="Y210" s="113">
        <f t="shared" si="62"/>
        <v>3953.6</v>
      </c>
      <c r="Z210" s="113">
        <f t="shared" ref="Z210:Z230" si="63">SUM(T210:Y210)</f>
        <v>27621.599999999999</v>
      </c>
      <c r="AA210" s="114">
        <v>2030</v>
      </c>
      <c r="AB210" s="102"/>
    </row>
    <row r="211" spans="1:30" ht="31.5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8" t="s">
        <v>105</v>
      </c>
      <c r="S211" s="118" t="s">
        <v>30</v>
      </c>
      <c r="T211" s="4">
        <f t="shared" ref="T211:X211" si="64">T214</f>
        <v>5544.4000000000005</v>
      </c>
      <c r="U211" s="4">
        <f t="shared" si="64"/>
        <v>5544.4000000000005</v>
      </c>
      <c r="V211" s="4">
        <f t="shared" si="64"/>
        <v>5544.4000000000005</v>
      </c>
      <c r="W211" s="4">
        <f t="shared" si="64"/>
        <v>4626</v>
      </c>
      <c r="X211" s="4">
        <f t="shared" si="64"/>
        <v>4626</v>
      </c>
      <c r="Y211" s="4">
        <f t="shared" ref="Y211" si="65">Y214</f>
        <v>4626</v>
      </c>
      <c r="Z211" s="5">
        <f t="shared" si="63"/>
        <v>30511.200000000001</v>
      </c>
      <c r="AA211" s="118">
        <v>2030</v>
      </c>
      <c r="AB211" s="33"/>
    </row>
    <row r="212" spans="1:30" ht="46.1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8" t="s">
        <v>178</v>
      </c>
      <c r="S212" s="41" t="s">
        <v>37</v>
      </c>
      <c r="T212" s="44">
        <f>T215</f>
        <v>7</v>
      </c>
      <c r="U212" s="44">
        <f t="shared" ref="U212:Y212" si="66">U215</f>
        <v>7</v>
      </c>
      <c r="V212" s="44">
        <f t="shared" si="66"/>
        <v>7</v>
      </c>
      <c r="W212" s="44">
        <f t="shared" si="66"/>
        <v>11</v>
      </c>
      <c r="X212" s="44">
        <f t="shared" si="66"/>
        <v>11</v>
      </c>
      <c r="Y212" s="44">
        <f t="shared" si="66"/>
        <v>11</v>
      </c>
      <c r="Z212" s="45">
        <f t="shared" si="63"/>
        <v>54</v>
      </c>
      <c r="AA212" s="41">
        <v>2030</v>
      </c>
      <c r="AB212" s="33"/>
    </row>
    <row r="213" spans="1:30" ht="33.6" customHeight="1" x14ac:dyDescent="0.25">
      <c r="A213" s="54"/>
      <c r="B213" s="54"/>
      <c r="C213" s="54"/>
      <c r="D213" s="54" t="s">
        <v>17</v>
      </c>
      <c r="E213" s="54" t="s">
        <v>20</v>
      </c>
      <c r="F213" s="54" t="s">
        <v>17</v>
      </c>
      <c r="G213" s="54" t="s">
        <v>21</v>
      </c>
      <c r="H213" s="54" t="s">
        <v>18</v>
      </c>
      <c r="I213" s="54" t="s">
        <v>23</v>
      </c>
      <c r="J213" s="54" t="s">
        <v>17</v>
      </c>
      <c r="K213" s="54" t="s">
        <v>17</v>
      </c>
      <c r="L213" s="54" t="s">
        <v>21</v>
      </c>
      <c r="M213" s="54" t="s">
        <v>39</v>
      </c>
      <c r="N213" s="54" t="s">
        <v>39</v>
      </c>
      <c r="O213" s="54" t="s">
        <v>39</v>
      </c>
      <c r="P213" s="54" t="s">
        <v>39</v>
      </c>
      <c r="Q213" s="54" t="s">
        <v>39</v>
      </c>
      <c r="R213" s="75" t="s">
        <v>106</v>
      </c>
      <c r="S213" s="58" t="s">
        <v>0</v>
      </c>
      <c r="T213" s="59">
        <f>T216+T222+T219+T225</f>
        <v>5253.6</v>
      </c>
      <c r="U213" s="59">
        <f>U216+U222+U219+U225</f>
        <v>5253.6</v>
      </c>
      <c r="V213" s="59">
        <f t="shared" ref="V213:Y213" si="67">V216+V222+V219+V225</f>
        <v>5253.6</v>
      </c>
      <c r="W213" s="59">
        <f t="shared" si="67"/>
        <v>3953.6</v>
      </c>
      <c r="X213" s="59">
        <f t="shared" si="67"/>
        <v>3953.6</v>
      </c>
      <c r="Y213" s="59">
        <f t="shared" si="67"/>
        <v>3953.6</v>
      </c>
      <c r="Z213" s="59">
        <f t="shared" si="63"/>
        <v>27621.599999999999</v>
      </c>
      <c r="AA213" s="58">
        <v>2030</v>
      </c>
      <c r="AB213" s="102"/>
    </row>
    <row r="214" spans="1:30" ht="31.5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5" t="s">
        <v>105</v>
      </c>
      <c r="S214" s="118" t="s">
        <v>30</v>
      </c>
      <c r="T214" s="3">
        <f>T217+T220+T223+T226</f>
        <v>5544.4000000000005</v>
      </c>
      <c r="U214" s="3">
        <f>U217+U220+U223+U226</f>
        <v>5544.4000000000005</v>
      </c>
      <c r="V214" s="3">
        <f t="shared" ref="V214:Y214" si="68">V217+V220+V223+V226</f>
        <v>5544.4000000000005</v>
      </c>
      <c r="W214" s="3">
        <f t="shared" si="68"/>
        <v>4626</v>
      </c>
      <c r="X214" s="3">
        <f t="shared" si="68"/>
        <v>4626</v>
      </c>
      <c r="Y214" s="3">
        <f t="shared" si="68"/>
        <v>4626</v>
      </c>
      <c r="Z214" s="5">
        <f t="shared" si="63"/>
        <v>30511.200000000001</v>
      </c>
      <c r="AA214" s="41">
        <v>2030</v>
      </c>
      <c r="AB214" s="105"/>
      <c r="AC214" s="87"/>
    </row>
    <row r="215" spans="1:30" ht="47.25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5" t="s">
        <v>146</v>
      </c>
      <c r="S215" s="118" t="s">
        <v>37</v>
      </c>
      <c r="T215" s="44">
        <f>T218+T221+T224+T227</f>
        <v>7</v>
      </c>
      <c r="U215" s="44">
        <f>U218+U221+U224+U227</f>
        <v>7</v>
      </c>
      <c r="V215" s="44">
        <f t="shared" ref="V215:Y215" si="69">V218+V221+V224+V227</f>
        <v>7</v>
      </c>
      <c r="W215" s="44">
        <f t="shared" si="69"/>
        <v>11</v>
      </c>
      <c r="X215" s="44">
        <f t="shared" si="69"/>
        <v>11</v>
      </c>
      <c r="Y215" s="44">
        <f t="shared" si="69"/>
        <v>11</v>
      </c>
      <c r="Z215" s="45">
        <f t="shared" si="63"/>
        <v>54</v>
      </c>
      <c r="AA215" s="41">
        <v>2030</v>
      </c>
      <c r="AB215" s="105"/>
      <c r="AC215" s="87"/>
    </row>
    <row r="216" spans="1:30" ht="31.5" x14ac:dyDescent="0.25">
      <c r="A216" s="54" t="s">
        <v>17</v>
      </c>
      <c r="B216" s="54" t="s">
        <v>17</v>
      </c>
      <c r="C216" s="54" t="s">
        <v>21</v>
      </c>
      <c r="D216" s="54" t="s">
        <v>17</v>
      </c>
      <c r="E216" s="54" t="s">
        <v>20</v>
      </c>
      <c r="F216" s="54" t="s">
        <v>17</v>
      </c>
      <c r="G216" s="54" t="s">
        <v>21</v>
      </c>
      <c r="H216" s="54" t="s">
        <v>18</v>
      </c>
      <c r="I216" s="54" t="s">
        <v>23</v>
      </c>
      <c r="J216" s="54" t="s">
        <v>17</v>
      </c>
      <c r="K216" s="54" t="s">
        <v>17</v>
      </c>
      <c r="L216" s="54" t="s">
        <v>21</v>
      </c>
      <c r="M216" s="54" t="s">
        <v>39</v>
      </c>
      <c r="N216" s="54" t="s">
        <v>39</v>
      </c>
      <c r="O216" s="54" t="s">
        <v>39</v>
      </c>
      <c r="P216" s="54" t="s">
        <v>39</v>
      </c>
      <c r="Q216" s="54" t="s">
        <v>39</v>
      </c>
      <c r="R216" s="75" t="s">
        <v>107</v>
      </c>
      <c r="S216" s="55" t="s">
        <v>0</v>
      </c>
      <c r="T216" s="1">
        <v>2317.1</v>
      </c>
      <c r="U216" s="1">
        <v>2317.1</v>
      </c>
      <c r="V216" s="1">
        <v>2317.1</v>
      </c>
      <c r="W216" s="1">
        <v>2017.1</v>
      </c>
      <c r="X216" s="1">
        <v>2017.1</v>
      </c>
      <c r="Y216" s="1">
        <v>2017.1</v>
      </c>
      <c r="Z216" s="59">
        <f t="shared" si="63"/>
        <v>13002.6</v>
      </c>
      <c r="AA216" s="58">
        <v>2030</v>
      </c>
      <c r="AB216" s="101"/>
      <c r="AC216" s="87"/>
      <c r="AD216" s="87"/>
    </row>
    <row r="217" spans="1:30" ht="31.5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61" t="s">
        <v>147</v>
      </c>
      <c r="S217" s="118" t="s">
        <v>30</v>
      </c>
      <c r="T217" s="3">
        <v>2584.3000000000002</v>
      </c>
      <c r="U217" s="3">
        <v>2584.3000000000002</v>
      </c>
      <c r="V217" s="3">
        <v>2584.3000000000002</v>
      </c>
      <c r="W217" s="3">
        <v>2605</v>
      </c>
      <c r="X217" s="3">
        <v>2605</v>
      </c>
      <c r="Y217" s="3">
        <v>2605</v>
      </c>
      <c r="Z217" s="5">
        <f t="shared" si="63"/>
        <v>15567.900000000001</v>
      </c>
      <c r="AA217" s="41">
        <v>2030</v>
      </c>
      <c r="AB217" s="105"/>
      <c r="AC217" s="87"/>
    </row>
    <row r="218" spans="1:30" ht="48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61" t="s">
        <v>148</v>
      </c>
      <c r="S218" s="118" t="s">
        <v>37</v>
      </c>
      <c r="T218" s="44">
        <v>0</v>
      </c>
      <c r="U218" s="44">
        <v>0</v>
      </c>
      <c r="V218" s="44">
        <v>0</v>
      </c>
      <c r="W218" s="44">
        <v>4</v>
      </c>
      <c r="X218" s="44">
        <v>4</v>
      </c>
      <c r="Y218" s="44">
        <v>4</v>
      </c>
      <c r="Z218" s="45">
        <f t="shared" si="63"/>
        <v>12</v>
      </c>
      <c r="AA218" s="41">
        <v>2030</v>
      </c>
      <c r="AB218" s="105"/>
      <c r="AC218" s="87"/>
    </row>
    <row r="219" spans="1:30" ht="31.5" x14ac:dyDescent="0.25">
      <c r="A219" s="54" t="s">
        <v>17</v>
      </c>
      <c r="B219" s="54" t="s">
        <v>17</v>
      </c>
      <c r="C219" s="54" t="s">
        <v>23</v>
      </c>
      <c r="D219" s="54" t="s">
        <v>17</v>
      </c>
      <c r="E219" s="54" t="s">
        <v>20</v>
      </c>
      <c r="F219" s="54" t="s">
        <v>17</v>
      </c>
      <c r="G219" s="54" t="s">
        <v>21</v>
      </c>
      <c r="H219" s="54" t="s">
        <v>18</v>
      </c>
      <c r="I219" s="54" t="s">
        <v>23</v>
      </c>
      <c r="J219" s="54" t="s">
        <v>17</v>
      </c>
      <c r="K219" s="54" t="s">
        <v>17</v>
      </c>
      <c r="L219" s="54" t="s">
        <v>21</v>
      </c>
      <c r="M219" s="54" t="s">
        <v>39</v>
      </c>
      <c r="N219" s="54" t="s">
        <v>39</v>
      </c>
      <c r="O219" s="54" t="s">
        <v>39</v>
      </c>
      <c r="P219" s="54" t="s">
        <v>39</v>
      </c>
      <c r="Q219" s="54" t="s">
        <v>39</v>
      </c>
      <c r="R219" s="75" t="s">
        <v>108</v>
      </c>
      <c r="S219" s="55" t="s">
        <v>0</v>
      </c>
      <c r="T219" s="1">
        <v>699.6</v>
      </c>
      <c r="U219" s="1">
        <v>699.6</v>
      </c>
      <c r="V219" s="1">
        <v>699.6</v>
      </c>
      <c r="W219" s="1">
        <v>399.6</v>
      </c>
      <c r="X219" s="1">
        <v>399.6</v>
      </c>
      <c r="Y219" s="1">
        <v>399.6</v>
      </c>
      <c r="Z219" s="59">
        <f t="shared" si="63"/>
        <v>3297.6</v>
      </c>
      <c r="AA219" s="58">
        <v>2030</v>
      </c>
      <c r="AB219" s="101"/>
      <c r="AC219" s="87"/>
    </row>
    <row r="220" spans="1:30" ht="31.5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61" t="s">
        <v>149</v>
      </c>
      <c r="S220" s="118" t="s">
        <v>30</v>
      </c>
      <c r="T220" s="3">
        <v>712</v>
      </c>
      <c r="U220" s="3">
        <v>712</v>
      </c>
      <c r="V220" s="3">
        <v>712</v>
      </c>
      <c r="W220" s="3">
        <v>387</v>
      </c>
      <c r="X220" s="3">
        <v>387</v>
      </c>
      <c r="Y220" s="3">
        <v>387</v>
      </c>
      <c r="Z220" s="6">
        <f t="shared" si="63"/>
        <v>3297</v>
      </c>
      <c r="AA220" s="41">
        <v>2030</v>
      </c>
      <c r="AB220" s="105"/>
      <c r="AC220" s="87"/>
    </row>
    <row r="221" spans="1:30" ht="48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61" t="s">
        <v>150</v>
      </c>
      <c r="S221" s="118" t="s">
        <v>37</v>
      </c>
      <c r="T221" s="44">
        <v>2</v>
      </c>
      <c r="U221" s="44">
        <v>2</v>
      </c>
      <c r="V221" s="44">
        <v>2</v>
      </c>
      <c r="W221" s="44">
        <v>2</v>
      </c>
      <c r="X221" s="44">
        <v>2</v>
      </c>
      <c r="Y221" s="44">
        <v>2</v>
      </c>
      <c r="Z221" s="49">
        <f t="shared" si="63"/>
        <v>12</v>
      </c>
      <c r="AA221" s="41">
        <v>2030</v>
      </c>
      <c r="AB221" s="105"/>
      <c r="AC221" s="87"/>
    </row>
    <row r="222" spans="1:30" ht="31.5" x14ac:dyDescent="0.25">
      <c r="A222" s="54" t="s">
        <v>17</v>
      </c>
      <c r="B222" s="54" t="s">
        <v>17</v>
      </c>
      <c r="C222" s="54" t="s">
        <v>20</v>
      </c>
      <c r="D222" s="54" t="s">
        <v>17</v>
      </c>
      <c r="E222" s="54" t="s">
        <v>20</v>
      </c>
      <c r="F222" s="54" t="s">
        <v>17</v>
      </c>
      <c r="G222" s="54" t="s">
        <v>21</v>
      </c>
      <c r="H222" s="54" t="s">
        <v>18</v>
      </c>
      <c r="I222" s="54" t="s">
        <v>23</v>
      </c>
      <c r="J222" s="54" t="s">
        <v>17</v>
      </c>
      <c r="K222" s="54" t="s">
        <v>17</v>
      </c>
      <c r="L222" s="54" t="s">
        <v>21</v>
      </c>
      <c r="M222" s="54" t="s">
        <v>39</v>
      </c>
      <c r="N222" s="54" t="s">
        <v>39</v>
      </c>
      <c r="O222" s="54" t="s">
        <v>39</v>
      </c>
      <c r="P222" s="54" t="s">
        <v>39</v>
      </c>
      <c r="Q222" s="54" t="s">
        <v>39</v>
      </c>
      <c r="R222" s="69" t="s">
        <v>109</v>
      </c>
      <c r="S222" s="55" t="s">
        <v>0</v>
      </c>
      <c r="T222" s="1">
        <v>1566.9</v>
      </c>
      <c r="U222" s="1">
        <v>1566.9</v>
      </c>
      <c r="V222" s="1">
        <v>1566.9</v>
      </c>
      <c r="W222" s="1">
        <v>1166.9000000000001</v>
      </c>
      <c r="X222" s="1">
        <v>1166.9000000000001</v>
      </c>
      <c r="Y222" s="1">
        <v>1166.9000000000001</v>
      </c>
      <c r="Z222" s="59">
        <f t="shared" si="63"/>
        <v>8201.4</v>
      </c>
      <c r="AA222" s="58">
        <v>2030</v>
      </c>
      <c r="AB222" s="101"/>
      <c r="AC222" s="87"/>
    </row>
    <row r="223" spans="1:30" ht="31.5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61" t="s">
        <v>156</v>
      </c>
      <c r="S223" s="118" t="s">
        <v>30</v>
      </c>
      <c r="T223" s="3">
        <v>1684.9</v>
      </c>
      <c r="U223" s="3">
        <v>1684.9</v>
      </c>
      <c r="V223" s="3">
        <v>1684.9</v>
      </c>
      <c r="W223" s="3">
        <v>1382</v>
      </c>
      <c r="X223" s="3">
        <v>1382</v>
      </c>
      <c r="Y223" s="3">
        <v>1382</v>
      </c>
      <c r="Z223" s="5">
        <f t="shared" si="63"/>
        <v>9200.7000000000007</v>
      </c>
      <c r="AA223" s="41">
        <v>2030</v>
      </c>
      <c r="AB223" s="105"/>
      <c r="AC223" s="87"/>
    </row>
    <row r="224" spans="1:30" ht="47.2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61" t="s">
        <v>157</v>
      </c>
      <c r="S224" s="118" t="s">
        <v>37</v>
      </c>
      <c r="T224" s="44">
        <v>3</v>
      </c>
      <c r="U224" s="44">
        <v>3</v>
      </c>
      <c r="V224" s="44">
        <v>3</v>
      </c>
      <c r="W224" s="44">
        <v>3</v>
      </c>
      <c r="X224" s="44">
        <v>3</v>
      </c>
      <c r="Y224" s="44">
        <v>3</v>
      </c>
      <c r="Z224" s="45">
        <f t="shared" si="63"/>
        <v>18</v>
      </c>
      <c r="AA224" s="41">
        <v>2030</v>
      </c>
      <c r="AB224" s="112"/>
      <c r="AC224" s="87"/>
    </row>
    <row r="225" spans="1:32" ht="31.5" x14ac:dyDescent="0.25">
      <c r="A225" s="54" t="s">
        <v>17</v>
      </c>
      <c r="B225" s="54" t="s">
        <v>17</v>
      </c>
      <c r="C225" s="54" t="s">
        <v>24</v>
      </c>
      <c r="D225" s="54" t="s">
        <v>17</v>
      </c>
      <c r="E225" s="54" t="s">
        <v>20</v>
      </c>
      <c r="F225" s="54" t="s">
        <v>17</v>
      </c>
      <c r="G225" s="54" t="s">
        <v>21</v>
      </c>
      <c r="H225" s="54" t="s">
        <v>18</v>
      </c>
      <c r="I225" s="54" t="s">
        <v>23</v>
      </c>
      <c r="J225" s="54" t="s">
        <v>17</v>
      </c>
      <c r="K225" s="54" t="s">
        <v>17</v>
      </c>
      <c r="L225" s="54" t="s">
        <v>21</v>
      </c>
      <c r="M225" s="54" t="s">
        <v>39</v>
      </c>
      <c r="N225" s="54" t="s">
        <v>39</v>
      </c>
      <c r="O225" s="54" t="s">
        <v>39</v>
      </c>
      <c r="P225" s="54" t="s">
        <v>39</v>
      </c>
      <c r="Q225" s="54" t="s">
        <v>39</v>
      </c>
      <c r="R225" s="69" t="s">
        <v>110</v>
      </c>
      <c r="S225" s="55" t="s">
        <v>0</v>
      </c>
      <c r="T225" s="1">
        <v>670</v>
      </c>
      <c r="U225" s="1">
        <v>670</v>
      </c>
      <c r="V225" s="1">
        <v>670</v>
      </c>
      <c r="W225" s="1">
        <v>370</v>
      </c>
      <c r="X225" s="1">
        <v>370</v>
      </c>
      <c r="Y225" s="1">
        <v>370</v>
      </c>
      <c r="Z225" s="59">
        <f t="shared" si="63"/>
        <v>3120</v>
      </c>
      <c r="AA225" s="58">
        <v>2030</v>
      </c>
      <c r="AB225" s="102"/>
      <c r="AC225" s="12"/>
    </row>
    <row r="226" spans="1:32" ht="31.5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40" t="s">
        <v>158</v>
      </c>
      <c r="S226" s="118" t="s">
        <v>30</v>
      </c>
      <c r="T226" s="3">
        <v>563.20000000000005</v>
      </c>
      <c r="U226" s="3">
        <v>563.20000000000005</v>
      </c>
      <c r="V226" s="3">
        <v>563.20000000000005</v>
      </c>
      <c r="W226" s="3">
        <v>252</v>
      </c>
      <c r="X226" s="3">
        <v>252</v>
      </c>
      <c r="Y226" s="3">
        <v>252</v>
      </c>
      <c r="Z226" s="5">
        <f t="shared" si="63"/>
        <v>2445.6000000000004</v>
      </c>
      <c r="AA226" s="41">
        <v>2030</v>
      </c>
      <c r="AB226" s="105"/>
      <c r="AC226" s="87"/>
    </row>
    <row r="227" spans="1:32" ht="47.2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61" t="s">
        <v>159</v>
      </c>
      <c r="S227" s="118" t="s">
        <v>37</v>
      </c>
      <c r="T227" s="44">
        <v>2</v>
      </c>
      <c r="U227" s="44">
        <v>2</v>
      </c>
      <c r="V227" s="44">
        <v>2</v>
      </c>
      <c r="W227" s="44">
        <v>2</v>
      </c>
      <c r="X227" s="44">
        <v>2</v>
      </c>
      <c r="Y227" s="44">
        <v>2</v>
      </c>
      <c r="Z227" s="45">
        <f t="shared" si="63"/>
        <v>12</v>
      </c>
      <c r="AA227" s="41">
        <v>2030</v>
      </c>
      <c r="AB227" s="112"/>
      <c r="AC227" s="87"/>
    </row>
    <row r="228" spans="1:32" ht="33.75" customHeight="1" x14ac:dyDescent="0.25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69" t="s">
        <v>177</v>
      </c>
      <c r="S228" s="55" t="s">
        <v>38</v>
      </c>
      <c r="T228" s="56">
        <v>1</v>
      </c>
      <c r="U228" s="56">
        <v>1</v>
      </c>
      <c r="V228" s="56">
        <v>1</v>
      </c>
      <c r="W228" s="56">
        <v>1</v>
      </c>
      <c r="X228" s="56">
        <v>1</v>
      </c>
      <c r="Y228" s="56">
        <v>1</v>
      </c>
      <c r="Z228" s="57">
        <v>1</v>
      </c>
      <c r="AA228" s="58">
        <v>2030</v>
      </c>
      <c r="AB228" s="102"/>
      <c r="AC228" s="12"/>
    </row>
    <row r="229" spans="1:32" ht="47.25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61" t="s">
        <v>179</v>
      </c>
      <c r="S229" s="135" t="s">
        <v>37</v>
      </c>
      <c r="T229" s="44">
        <v>8</v>
      </c>
      <c r="U229" s="44">
        <v>8</v>
      </c>
      <c r="V229" s="44">
        <v>8</v>
      </c>
      <c r="W229" s="44">
        <v>8</v>
      </c>
      <c r="X229" s="44">
        <v>8</v>
      </c>
      <c r="Y229" s="44">
        <v>8</v>
      </c>
      <c r="Z229" s="45">
        <f t="shared" si="63"/>
        <v>48</v>
      </c>
      <c r="AA229" s="41">
        <v>2030</v>
      </c>
      <c r="AB229" s="112"/>
      <c r="AC229" s="87"/>
    </row>
    <row r="230" spans="1:32" ht="31.5" x14ac:dyDescent="0.25">
      <c r="A230" s="46"/>
      <c r="B230" s="46"/>
      <c r="C230" s="46"/>
      <c r="D230" s="46"/>
      <c r="E230" s="46"/>
      <c r="F230" s="46"/>
      <c r="G230" s="46"/>
      <c r="H230" s="46" t="s">
        <v>18</v>
      </c>
      <c r="I230" s="46" t="s">
        <v>23</v>
      </c>
      <c r="J230" s="46" t="s">
        <v>17</v>
      </c>
      <c r="K230" s="46" t="s">
        <v>17</v>
      </c>
      <c r="L230" s="46" t="s">
        <v>23</v>
      </c>
      <c r="M230" s="46" t="s">
        <v>17</v>
      </c>
      <c r="N230" s="46" t="s">
        <v>17</v>
      </c>
      <c r="O230" s="46" t="s">
        <v>17</v>
      </c>
      <c r="P230" s="46" t="s">
        <v>17</v>
      </c>
      <c r="Q230" s="46" t="s">
        <v>17</v>
      </c>
      <c r="R230" s="73" t="s">
        <v>46</v>
      </c>
      <c r="S230" s="114" t="s">
        <v>0</v>
      </c>
      <c r="T230" s="113">
        <f>T232+T236</f>
        <v>44069.5</v>
      </c>
      <c r="U230" s="113">
        <f t="shared" ref="U230:Y230" si="70">U232+U236</f>
        <v>77996.399999999994</v>
      </c>
      <c r="V230" s="113">
        <f t="shared" si="70"/>
        <v>45089.3</v>
      </c>
      <c r="W230" s="113">
        <f t="shared" si="70"/>
        <v>25660.400000000001</v>
      </c>
      <c r="X230" s="113">
        <f t="shared" si="70"/>
        <v>25660.400000000001</v>
      </c>
      <c r="Y230" s="113">
        <f t="shared" si="70"/>
        <v>25660.400000000001</v>
      </c>
      <c r="Z230" s="113">
        <f t="shared" si="63"/>
        <v>244136.4</v>
      </c>
      <c r="AA230" s="114">
        <v>2030</v>
      </c>
    </row>
    <row r="231" spans="1:32" ht="31.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80" t="s">
        <v>111</v>
      </c>
      <c r="S231" s="118" t="s">
        <v>45</v>
      </c>
      <c r="T231" s="110">
        <f>T233</f>
        <v>2224</v>
      </c>
      <c r="U231" s="110">
        <f>U233</f>
        <v>2224</v>
      </c>
      <c r="V231" s="110">
        <f t="shared" ref="V231:Y231" si="71">V233</f>
        <v>2224</v>
      </c>
      <c r="W231" s="110">
        <f t="shared" si="71"/>
        <v>2224</v>
      </c>
      <c r="X231" s="110">
        <f t="shared" si="71"/>
        <v>2224</v>
      </c>
      <c r="Y231" s="110">
        <f t="shared" si="71"/>
        <v>2224</v>
      </c>
      <c r="Z231" s="111">
        <f t="shared" ref="Z231" si="72">Z233</f>
        <v>2224</v>
      </c>
      <c r="AA231" s="41">
        <v>2030</v>
      </c>
      <c r="AC231" s="12"/>
      <c r="AD231" s="12"/>
      <c r="AE231" s="12"/>
      <c r="AF231" s="12"/>
    </row>
    <row r="232" spans="1:32" ht="31.5" x14ac:dyDescent="0.25">
      <c r="A232" s="54" t="s">
        <v>17</v>
      </c>
      <c r="B232" s="54" t="s">
        <v>23</v>
      </c>
      <c r="C232" s="54" t="s">
        <v>21</v>
      </c>
      <c r="D232" s="54" t="s">
        <v>17</v>
      </c>
      <c r="E232" s="54" t="s">
        <v>20</v>
      </c>
      <c r="F232" s="54" t="s">
        <v>17</v>
      </c>
      <c r="G232" s="54" t="s">
        <v>21</v>
      </c>
      <c r="H232" s="54" t="s">
        <v>18</v>
      </c>
      <c r="I232" s="54" t="s">
        <v>23</v>
      </c>
      <c r="J232" s="54" t="s">
        <v>17</v>
      </c>
      <c r="K232" s="54" t="s">
        <v>17</v>
      </c>
      <c r="L232" s="54" t="s">
        <v>23</v>
      </c>
      <c r="M232" s="54" t="s">
        <v>39</v>
      </c>
      <c r="N232" s="54" t="s">
        <v>39</v>
      </c>
      <c r="O232" s="54" t="s">
        <v>39</v>
      </c>
      <c r="P232" s="54" t="s">
        <v>39</v>
      </c>
      <c r="Q232" s="54" t="s">
        <v>39</v>
      </c>
      <c r="R232" s="128" t="s">
        <v>112</v>
      </c>
      <c r="S232" s="129" t="s">
        <v>0</v>
      </c>
      <c r="T232" s="59">
        <v>25660.400000000001</v>
      </c>
      <c r="U232" s="59">
        <v>25660.400000000001</v>
      </c>
      <c r="V232" s="59">
        <v>25660.400000000001</v>
      </c>
      <c r="W232" s="59">
        <v>25660.400000000001</v>
      </c>
      <c r="X232" s="59">
        <v>25660.400000000001</v>
      </c>
      <c r="Y232" s="59">
        <v>25660.400000000001</v>
      </c>
      <c r="Z232" s="59">
        <f>SUM(T232:Y232)</f>
        <v>153962.4</v>
      </c>
      <c r="AA232" s="58">
        <v>2030</v>
      </c>
      <c r="AB232" s="33"/>
    </row>
    <row r="233" spans="1:32" ht="31.5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77" t="s">
        <v>113</v>
      </c>
      <c r="S233" s="121" t="s">
        <v>45</v>
      </c>
      <c r="T233" s="2">
        <v>2224</v>
      </c>
      <c r="U233" s="2">
        <v>2224</v>
      </c>
      <c r="V233" s="2">
        <v>2224</v>
      </c>
      <c r="W233" s="2">
        <v>2224</v>
      </c>
      <c r="X233" s="2">
        <v>2224</v>
      </c>
      <c r="Y233" s="2">
        <v>2224</v>
      </c>
      <c r="Z233" s="45">
        <f>Y233</f>
        <v>2224</v>
      </c>
      <c r="AA233" s="41">
        <v>2030</v>
      </c>
      <c r="AB233" s="33"/>
    </row>
    <row r="234" spans="1:32" ht="31.5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77" t="s">
        <v>172</v>
      </c>
      <c r="S234" s="121" t="s">
        <v>37</v>
      </c>
      <c r="T234" s="2">
        <v>6453</v>
      </c>
      <c r="U234" s="2">
        <v>6453</v>
      </c>
      <c r="V234" s="2">
        <v>6453</v>
      </c>
      <c r="W234" s="2">
        <v>6453</v>
      </c>
      <c r="X234" s="2">
        <v>6453</v>
      </c>
      <c r="Y234" s="2">
        <v>6453</v>
      </c>
      <c r="Z234" s="45">
        <f>SUM(T234:Y234)</f>
        <v>38718</v>
      </c>
      <c r="AA234" s="41">
        <v>2030</v>
      </c>
      <c r="AB234" s="105"/>
      <c r="AC234" s="87"/>
    </row>
    <row r="235" spans="1:32" ht="33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77" t="s">
        <v>173</v>
      </c>
      <c r="S235" s="121" t="s">
        <v>37</v>
      </c>
      <c r="T235" s="2">
        <v>490</v>
      </c>
      <c r="U235" s="2">
        <v>490</v>
      </c>
      <c r="V235" s="2">
        <v>490</v>
      </c>
      <c r="W235" s="44">
        <v>500</v>
      </c>
      <c r="X235" s="2">
        <v>490</v>
      </c>
      <c r="Y235" s="2">
        <v>490</v>
      </c>
      <c r="Z235" s="45">
        <f>SUM(T235:Y235)</f>
        <v>2950</v>
      </c>
      <c r="AA235" s="41">
        <v>2030</v>
      </c>
      <c r="AB235" s="105"/>
      <c r="AC235" s="87"/>
    </row>
    <row r="236" spans="1:32" ht="31.5" x14ac:dyDescent="0.25">
      <c r="A236" s="54" t="s">
        <v>17</v>
      </c>
      <c r="B236" s="54" t="s">
        <v>23</v>
      </c>
      <c r="C236" s="54" t="s">
        <v>21</v>
      </c>
      <c r="D236" s="54" t="s">
        <v>17</v>
      </c>
      <c r="E236" s="54" t="s">
        <v>20</v>
      </c>
      <c r="F236" s="54" t="s">
        <v>17</v>
      </c>
      <c r="G236" s="54" t="s">
        <v>21</v>
      </c>
      <c r="H236" s="54" t="s">
        <v>18</v>
      </c>
      <c r="I236" s="54" t="s">
        <v>23</v>
      </c>
      <c r="J236" s="54" t="s">
        <v>17</v>
      </c>
      <c r="K236" s="54" t="s">
        <v>17</v>
      </c>
      <c r="L236" s="54" t="s">
        <v>23</v>
      </c>
      <c r="M236" s="54" t="s">
        <v>17</v>
      </c>
      <c r="N236" s="54" t="s">
        <v>17</v>
      </c>
      <c r="O236" s="54" t="s">
        <v>17</v>
      </c>
      <c r="P236" s="54" t="s">
        <v>23</v>
      </c>
      <c r="Q236" s="54" t="s">
        <v>21</v>
      </c>
      <c r="R236" s="117" t="s">
        <v>180</v>
      </c>
      <c r="S236" s="58" t="s">
        <v>0</v>
      </c>
      <c r="T236" s="59">
        <v>18409.099999999999</v>
      </c>
      <c r="U236" s="59">
        <v>52336</v>
      </c>
      <c r="V236" s="59">
        <v>19428.900000000001</v>
      </c>
      <c r="W236" s="59">
        <v>0</v>
      </c>
      <c r="X236" s="59">
        <v>0</v>
      </c>
      <c r="Y236" s="59">
        <v>0</v>
      </c>
      <c r="Z236" s="59">
        <f>SUM(T236:Y236)</f>
        <v>90174</v>
      </c>
      <c r="AA236" s="58">
        <v>2027</v>
      </c>
      <c r="AB236" s="33"/>
      <c r="AC236" s="87"/>
    </row>
    <row r="237" spans="1:32" ht="31.5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40" t="s">
        <v>174</v>
      </c>
      <c r="S237" s="41" t="s">
        <v>37</v>
      </c>
      <c r="T237" s="44">
        <v>8000</v>
      </c>
      <c r="U237" s="44">
        <v>8000</v>
      </c>
      <c r="V237" s="44">
        <v>8000</v>
      </c>
      <c r="W237" s="44">
        <v>0</v>
      </c>
      <c r="X237" s="44">
        <v>0</v>
      </c>
      <c r="Y237" s="44">
        <v>0</v>
      </c>
      <c r="Z237" s="49">
        <f>T237</f>
        <v>8000</v>
      </c>
      <c r="AA237" s="41">
        <v>2027</v>
      </c>
      <c r="AB237" s="33"/>
      <c r="AC237" s="89"/>
      <c r="AD237" s="89"/>
    </row>
    <row r="238" spans="1:32" ht="31.5" x14ac:dyDescent="0.25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40" t="s">
        <v>66</v>
      </c>
      <c r="S238" s="83" t="s">
        <v>8</v>
      </c>
      <c r="T238" s="3">
        <v>25</v>
      </c>
      <c r="U238" s="3">
        <v>75</v>
      </c>
      <c r="V238" s="3">
        <v>100</v>
      </c>
      <c r="W238" s="44">
        <v>0</v>
      </c>
      <c r="X238" s="44">
        <v>0</v>
      </c>
      <c r="Y238" s="44">
        <v>0</v>
      </c>
      <c r="Z238" s="6">
        <v>100</v>
      </c>
      <c r="AA238" s="41">
        <v>2027</v>
      </c>
      <c r="AB238" s="33"/>
    </row>
    <row r="239" spans="1:32" ht="26.45" customHeight="1" x14ac:dyDescent="0.25">
      <c r="AA239" s="140" t="s">
        <v>213</v>
      </c>
    </row>
    <row r="240" spans="1:32" ht="267.75" customHeight="1" x14ac:dyDescent="0.25"/>
    <row r="241" spans="1:27" ht="72.75" customHeight="1" x14ac:dyDescent="0.25">
      <c r="A241" s="150"/>
      <c r="B241" s="150"/>
      <c r="C241" s="150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</row>
  </sheetData>
  <mergeCells count="28">
    <mergeCell ref="R38:R40"/>
    <mergeCell ref="S38:S40"/>
    <mergeCell ref="A13:C13"/>
    <mergeCell ref="D13:E13"/>
    <mergeCell ref="A3:AA3"/>
    <mergeCell ref="X7:AA7"/>
    <mergeCell ref="F13:G13"/>
    <mergeCell ref="H13:Q13"/>
    <mergeCell ref="T12:Y12"/>
    <mergeCell ref="A4:AA4"/>
    <mergeCell ref="A5:AA5"/>
    <mergeCell ref="A6:AA6"/>
    <mergeCell ref="S150:S155"/>
    <mergeCell ref="R150:R155"/>
    <mergeCell ref="A1:AA1"/>
    <mergeCell ref="A241:AA241"/>
    <mergeCell ref="S195:S197"/>
    <mergeCell ref="S95:S97"/>
    <mergeCell ref="R195:R197"/>
    <mergeCell ref="R47:R50"/>
    <mergeCell ref="R95:R97"/>
    <mergeCell ref="A8:AA8"/>
    <mergeCell ref="A9:AA9"/>
    <mergeCell ref="A10:AA10"/>
    <mergeCell ref="A12:Q12"/>
    <mergeCell ref="R12:R13"/>
    <mergeCell ref="S12:S13"/>
    <mergeCell ref="Z12:AA12"/>
  </mergeCells>
  <pageMargins left="0.31496062992125984" right="0.27559055118110237" top="0.59055118110236227" bottom="0.51181102362204722" header="0" footer="0"/>
  <pageSetup paperSize="9" scale="64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2024-11-19T14:22:03Z</dcterms:modified>
</cp:coreProperties>
</file>